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32" yWindow="612" windowWidth="22716" windowHeight="10788" activeTab="3"/>
  </bookViews>
  <sheets>
    <sheet name="Rekapitulácia stavby" sheetId="1" r:id="rId1"/>
    <sheet name="01 - Stavebná časť" sheetId="2" r:id="rId2"/>
    <sheet name="02_01 - Trvalé dopravné z..." sheetId="3" r:id="rId3"/>
    <sheet name="02_02 - Dočasné dopravné ..." sheetId="4" r:id="rId4"/>
  </sheets>
  <definedNames>
    <definedName name="_xlnm._FilterDatabase" localSheetId="1" hidden="1">'01 - Stavebná časť'!$C$136:$K$198</definedName>
    <definedName name="_xlnm._FilterDatabase" localSheetId="2" hidden="1">'02_01 - Trvalé dopravné z...'!$C$139:$K$166</definedName>
    <definedName name="_xlnm._FilterDatabase" localSheetId="3" hidden="1">'02_02 - Dočasné dopravné ...'!$C$136:$K$158</definedName>
    <definedName name="_xlnm.Print_Titles" localSheetId="1">'01 - Stavebná časť'!$136:$136</definedName>
    <definedName name="_xlnm.Print_Titles" localSheetId="2">'02_01 - Trvalé dopravné z...'!$139:$139</definedName>
    <definedName name="_xlnm.Print_Titles" localSheetId="3">'02_02 - Dočasné dopravné ...'!$136:$136</definedName>
    <definedName name="_xlnm.Print_Titles" localSheetId="0">'Rekapitulácia stavby'!$92:$92</definedName>
    <definedName name="_xlnm.Print_Area" localSheetId="1">'01 - Stavebná časť'!$C$4:$J$76,'01 - Stavebná časť'!$C$82:$J$116,'01 - Stavebná časť'!$C$122:$J$198</definedName>
    <definedName name="_xlnm.Print_Area" localSheetId="2">'02_01 - Trvalé dopravné z...'!$C$4:$J$76,'02_01 - Trvalé dopravné z...'!$C$82:$J$117,'02_01 - Trvalé dopravné z...'!$C$123:$J$166</definedName>
    <definedName name="_xlnm.Print_Area" localSheetId="3">'02_02 - Dočasné dopravné ...'!$C$4:$J$76,'02_02 - Dočasné dopravné ...'!$C$82:$J$114,'02_02 - Dočasné dopravné ...'!$C$120:$J$158</definedName>
    <definedName name="_xlnm.Print_Area" localSheetId="0">'Rekapitulácia stavby'!$D$4:$AO$76,'Rekapitulácia stavby'!$C$82:$AQ$107</definedName>
  </definedNames>
  <calcPr calcId="114210" fullCalcOnLoad="1"/>
</workbook>
</file>

<file path=xl/calcChain.xml><?xml version="1.0" encoding="utf-8"?>
<calcChain xmlns="http://schemas.openxmlformats.org/spreadsheetml/2006/main">
  <c r="J43" i="4"/>
  <c r="J42"/>
  <c r="AY99" i="1"/>
  <c r="J41" i="4"/>
  <c r="AX99" i="1"/>
  <c r="BI158" i="4"/>
  <c r="BH158"/>
  <c r="BG158"/>
  <c r="BE158"/>
  <c r="T158"/>
  <c r="T157"/>
  <c r="R158"/>
  <c r="R157"/>
  <c r="P158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5"/>
  <c r="F95"/>
  <c r="F93"/>
  <c r="E91"/>
  <c r="J28"/>
  <c r="E28"/>
  <c r="J96"/>
  <c r="J27"/>
  <c r="J22"/>
  <c r="E22"/>
  <c r="F134"/>
  <c r="J21"/>
  <c r="J16"/>
  <c r="J131"/>
  <c r="E7"/>
  <c r="E85"/>
  <c r="J43" i="3"/>
  <c r="J42"/>
  <c r="AY98" i="1"/>
  <c r="J41" i="3"/>
  <c r="AX98" i="1"/>
  <c r="BI166" i="3"/>
  <c r="BH166"/>
  <c r="BG166"/>
  <c r="BE166"/>
  <c r="T166"/>
  <c r="T165"/>
  <c r="T164"/>
  <c r="R166"/>
  <c r="R165"/>
  <c r="R164"/>
  <c r="P166"/>
  <c r="P165"/>
  <c r="P164"/>
  <c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J136"/>
  <c r="F136"/>
  <c r="F134"/>
  <c r="E132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J95"/>
  <c r="F95"/>
  <c r="F93"/>
  <c r="E91"/>
  <c r="J28"/>
  <c r="E28"/>
  <c r="J96"/>
  <c r="J27"/>
  <c r="J22"/>
  <c r="E22"/>
  <c r="F137"/>
  <c r="J21"/>
  <c r="J16"/>
  <c r="J134"/>
  <c r="E7"/>
  <c r="E126"/>
  <c r="J41" i="2"/>
  <c r="J40"/>
  <c r="AY96" i="1"/>
  <c r="J39" i="2"/>
  <c r="AX96" i="1"/>
  <c r="BI198" i="2"/>
  <c r="BH198"/>
  <c r="BG198"/>
  <c r="BE198"/>
  <c r="T198"/>
  <c r="T197"/>
  <c r="R198"/>
  <c r="R197"/>
  <c r="P198"/>
  <c r="P197"/>
  <c r="BI196"/>
  <c r="BH196"/>
  <c r="BG196"/>
  <c r="BE196"/>
  <c r="T196"/>
  <c r="T195"/>
  <c r="R196"/>
  <c r="R195"/>
  <c r="P196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3"/>
  <c r="F133"/>
  <c r="F131"/>
  <c r="E129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3"/>
  <c r="F93"/>
  <c r="F91"/>
  <c r="E89"/>
  <c r="J26"/>
  <c r="E26"/>
  <c r="J134"/>
  <c r="J25"/>
  <c r="J20"/>
  <c r="E20"/>
  <c r="F94"/>
  <c r="J19"/>
  <c r="J14"/>
  <c r="J91"/>
  <c r="E7"/>
  <c r="E125"/>
  <c r="CK105" i="1"/>
  <c r="CJ105"/>
  <c r="CI105"/>
  <c r="CH105"/>
  <c r="CG105"/>
  <c r="CF105"/>
  <c r="BZ105"/>
  <c r="CE105"/>
  <c r="CK104"/>
  <c r="CJ104"/>
  <c r="CI104"/>
  <c r="CH104"/>
  <c r="CG104"/>
  <c r="CF104"/>
  <c r="BZ104"/>
  <c r="CE104"/>
  <c r="CK103"/>
  <c r="CJ103"/>
  <c r="CI103"/>
  <c r="CH103"/>
  <c r="CG103"/>
  <c r="CF103"/>
  <c r="BZ103"/>
  <c r="CE103"/>
  <c r="CK102"/>
  <c r="CJ102"/>
  <c r="CI102"/>
  <c r="CH102"/>
  <c r="CG102"/>
  <c r="CF102"/>
  <c r="BZ102"/>
  <c r="CE102"/>
  <c r="L90"/>
  <c r="AM90"/>
  <c r="AM89"/>
  <c r="L89"/>
  <c r="AM87"/>
  <c r="L87"/>
  <c r="L85"/>
  <c r="L84"/>
  <c r="BK196" i="2"/>
  <c r="J146"/>
  <c r="BK186"/>
  <c r="BK161"/>
  <c r="J196"/>
  <c r="J165"/>
  <c r="BK180"/>
  <c r="J184"/>
  <c r="J154"/>
  <c r="J187"/>
  <c r="J150"/>
  <c r="BK173"/>
  <c r="BK154"/>
  <c r="J146" i="3"/>
  <c r="BK150"/>
  <c r="BK155"/>
  <c r="J145"/>
  <c r="BK143"/>
  <c r="BK158"/>
  <c r="J153"/>
  <c r="J150"/>
  <c r="J163"/>
  <c r="BK151" i="4"/>
  <c r="BK150"/>
  <c r="J156"/>
  <c r="J147"/>
  <c r="BK153"/>
  <c r="BK198" i="2"/>
  <c r="J171"/>
  <c r="BK193"/>
  <c r="J174"/>
  <c r="BK156"/>
  <c r="BK192"/>
  <c r="J168"/>
  <c r="J186"/>
  <c r="BK189"/>
  <c r="BK164"/>
  <c r="J198"/>
  <c r="BK178"/>
  <c r="AS97" i="1"/>
  <c r="J156" i="3"/>
  <c r="BK153"/>
  <c r="J146" i="4"/>
  <c r="J154"/>
  <c r="BK144"/>
  <c r="BK154"/>
  <c r="J180" i="2"/>
  <c r="J142"/>
  <c r="J178"/>
  <c r="J149"/>
  <c r="J179"/>
  <c r="BK151"/>
  <c r="BK162"/>
  <c r="BK140"/>
  <c r="BK155"/>
  <c r="J193"/>
  <c r="BK175"/>
  <c r="J190"/>
  <c r="BK170"/>
  <c r="J145"/>
  <c r="J152" i="3"/>
  <c r="J147"/>
  <c r="BK146"/>
  <c r="BK145" i="4"/>
  <c r="BK148"/>
  <c r="J142"/>
  <c r="BK140"/>
  <c r="BK158"/>
  <c r="BK146"/>
  <c r="BK142"/>
  <c r="J149"/>
  <c r="J152"/>
  <c r="J148"/>
  <c r="BK174" i="2"/>
  <c r="BK141"/>
  <c r="J181"/>
  <c r="BK157"/>
  <c r="BK187"/>
  <c r="BK153"/>
  <c r="J153"/>
  <c r="BK172"/>
  <c r="J147"/>
  <c r="J185"/>
  <c r="J152"/>
  <c r="J172"/>
  <c r="J148"/>
  <c r="J155" i="3"/>
  <c r="BK148"/>
  <c r="BK191" i="2"/>
  <c r="J163"/>
  <c r="BK182"/>
  <c r="BK163"/>
  <c r="BK146"/>
  <c r="J173"/>
  <c r="BK145"/>
  <c r="J151"/>
  <c r="J170"/>
  <c r="BK143"/>
  <c r="J176"/>
  <c r="J188"/>
  <c r="J161"/>
  <c r="J144"/>
  <c r="BK145" i="3"/>
  <c r="BK157"/>
  <c r="J148"/>
  <c r="J157"/>
  <c r="J145" i="4"/>
  <c r="BK156"/>
  <c r="J143"/>
  <c r="J144"/>
  <c r="BK183" i="2"/>
  <c r="J167"/>
  <c r="BK190"/>
  <c r="BK165"/>
  <c r="BK144"/>
  <c r="BK171"/>
  <c r="BK142"/>
  <c r="J141"/>
  <c r="J157"/>
  <c r="BK184"/>
  <c r="J169"/>
  <c r="BK185"/>
  <c r="J156"/>
  <c r="J166" i="3"/>
  <c r="BK163"/>
  <c r="BK161"/>
  <c r="J158"/>
  <c r="BK156"/>
  <c r="J154"/>
  <c r="BK152"/>
  <c r="J144"/>
  <c r="J160"/>
  <c r="BK154"/>
  <c r="BK149"/>
  <c r="BK144"/>
  <c r="BK160"/>
  <c r="J151" i="4"/>
  <c r="J141"/>
  <c r="BK152"/>
  <c r="J155"/>
  <c r="J140"/>
  <c r="J192" i="2"/>
  <c r="BK169"/>
  <c r="J140"/>
  <c r="BK168"/>
  <c r="BK150"/>
  <c r="J191"/>
  <c r="J164"/>
  <c r="J159"/>
  <c r="BK188"/>
  <c r="BK149"/>
  <c r="J189"/>
  <c r="J155"/>
  <c r="BK176"/>
  <c r="BK158"/>
  <c r="BK159" i="3"/>
  <c r="J159"/>
  <c r="J161"/>
  <c r="J143"/>
  <c r="J153" i="4"/>
  <c r="J158"/>
  <c r="BK155"/>
  <c r="J150"/>
  <c r="BK194" i="2"/>
  <c r="BK148"/>
  <c r="J183"/>
  <c r="BK167"/>
  <c r="BK147"/>
  <c r="J182"/>
  <c r="BK159"/>
  <c r="J158"/>
  <c r="BK181"/>
  <c r="J162"/>
  <c r="J194"/>
  <c r="BK179"/>
  <c r="J143"/>
  <c r="J175"/>
  <c r="BK152"/>
  <c r="BK147" i="3"/>
  <c r="BK166"/>
  <c r="J149"/>
  <c r="BK147" i="4"/>
  <c r="BK149"/>
  <c r="BK141"/>
  <c r="BK143"/>
  <c r="T160" i="2"/>
  <c r="R166"/>
  <c r="T151" i="3"/>
  <c r="P139" i="2"/>
  <c r="P166"/>
  <c r="R139"/>
  <c r="P177"/>
  <c r="R142" i="3"/>
  <c r="R151"/>
  <c r="R141"/>
  <c r="R140"/>
  <c r="T139" i="2"/>
  <c r="BK166"/>
  <c r="J166"/>
  <c r="J102"/>
  <c r="BK142" i="3"/>
  <c r="J142"/>
  <c r="J102"/>
  <c r="P139" i="4"/>
  <c r="P138"/>
  <c r="P137"/>
  <c r="AU99" i="1"/>
  <c r="BK160" i="2"/>
  <c r="J160"/>
  <c r="J101"/>
  <c r="R177"/>
  <c r="P142" i="3"/>
  <c r="P160" i="2"/>
  <c r="BK177"/>
  <c r="J177"/>
  <c r="J103"/>
  <c r="T142" i="3"/>
  <c r="T141"/>
  <c r="T140"/>
  <c r="BK139" i="4"/>
  <c r="J139"/>
  <c r="J102"/>
  <c r="R160" i="2"/>
  <c r="T166"/>
  <c r="P151" i="3"/>
  <c r="T139" i="4"/>
  <c r="T138"/>
  <c r="T137"/>
  <c r="BK139" i="2"/>
  <c r="J139"/>
  <c r="J100"/>
  <c r="T177"/>
  <c r="BK151" i="3"/>
  <c r="J151"/>
  <c r="J103"/>
  <c r="R139" i="4"/>
  <c r="R138"/>
  <c r="R137"/>
  <c r="BK195" i="2"/>
  <c r="J195"/>
  <c r="J104"/>
  <c r="BK157" i="4"/>
  <c r="J157"/>
  <c r="J103"/>
  <c r="BK162" i="3"/>
  <c r="J162"/>
  <c r="J104"/>
  <c r="BK197" i="2"/>
  <c r="J197"/>
  <c r="J105"/>
  <c r="BK165" i="3"/>
  <c r="J165"/>
  <c r="J106"/>
  <c r="BK141"/>
  <c r="E123" i="4"/>
  <c r="BF143"/>
  <c r="BF148"/>
  <c r="BF150"/>
  <c r="BF155"/>
  <c r="BF149"/>
  <c r="J93"/>
  <c r="J134"/>
  <c r="BF142"/>
  <c r="BF144"/>
  <c r="BF151"/>
  <c r="BF153"/>
  <c r="F96"/>
  <c r="BF141"/>
  <c r="BF145"/>
  <c r="BF147"/>
  <c r="BF156"/>
  <c r="BF140"/>
  <c r="BF146"/>
  <c r="BF158"/>
  <c r="BF152"/>
  <c r="BF154"/>
  <c r="J137" i="3"/>
  <c r="BF153"/>
  <c r="BK138" i="2"/>
  <c r="BK137"/>
  <c r="J137"/>
  <c r="J98"/>
  <c r="J32"/>
  <c r="BF155" i="3"/>
  <c r="BF157"/>
  <c r="BF160"/>
  <c r="BF147"/>
  <c r="BF148"/>
  <c r="BF156"/>
  <c r="BF159"/>
  <c r="BF166"/>
  <c r="E85"/>
  <c r="F96"/>
  <c r="BF144"/>
  <c r="BF161"/>
  <c r="BF145"/>
  <c r="BF146"/>
  <c r="BF149"/>
  <c r="BF152"/>
  <c r="J93"/>
  <c r="BF143"/>
  <c r="BF150"/>
  <c r="BF154"/>
  <c r="BF158"/>
  <c r="BF163"/>
  <c r="BF165" i="2"/>
  <c r="BF178"/>
  <c r="BF181"/>
  <c r="BF183"/>
  <c r="BF198"/>
  <c r="J94"/>
  <c r="BF142"/>
  <c r="BF145"/>
  <c r="BF146"/>
  <c r="BF153"/>
  <c r="BF156"/>
  <c r="BF167"/>
  <c r="BF170"/>
  <c r="BF180"/>
  <c r="BF190"/>
  <c r="BF193"/>
  <c r="BF196"/>
  <c r="F134"/>
  <c r="BF151"/>
  <c r="BF173"/>
  <c r="BF179"/>
  <c r="E85"/>
  <c r="BF149"/>
  <c r="BF164"/>
  <c r="BF168"/>
  <c r="BF171"/>
  <c r="BF174"/>
  <c r="BF182"/>
  <c r="J131"/>
  <c r="BF147"/>
  <c r="BF148"/>
  <c r="BF157"/>
  <c r="BF185"/>
  <c r="BF194"/>
  <c r="BF140"/>
  <c r="BF141"/>
  <c r="BF154"/>
  <c r="BF162"/>
  <c r="BF169"/>
  <c r="BF184"/>
  <c r="BF188"/>
  <c r="BF189"/>
  <c r="BF192"/>
  <c r="BF143"/>
  <c r="BF144"/>
  <c r="BF150"/>
  <c r="BF152"/>
  <c r="BF155"/>
  <c r="BF158"/>
  <c r="BF159"/>
  <c r="BF161"/>
  <c r="BF163"/>
  <c r="BF172"/>
  <c r="BF175"/>
  <c r="BF176"/>
  <c r="BF186"/>
  <c r="BF187"/>
  <c r="BF191"/>
  <c r="J39" i="4"/>
  <c r="AV99" i="1"/>
  <c r="F41" i="3"/>
  <c r="BB98" i="1"/>
  <c r="F39" i="2"/>
  <c r="BB96" i="1"/>
  <c r="F41" i="4"/>
  <c r="BB99" i="1"/>
  <c r="F41" i="2"/>
  <c r="BD96" i="1"/>
  <c r="F39" i="4"/>
  <c r="AZ99" i="1"/>
  <c r="F40" i="2"/>
  <c r="BC96" i="1"/>
  <c r="J39" i="3"/>
  <c r="AV98" i="1"/>
  <c r="F37" i="2"/>
  <c r="AZ96" i="1"/>
  <c r="F42" i="3"/>
  <c r="BC98" i="1"/>
  <c r="J114" i="2"/>
  <c r="BF114"/>
  <c r="F38"/>
  <c r="BA96" i="1"/>
  <c r="F39" i="3"/>
  <c r="AZ98" i="1"/>
  <c r="F43" i="3"/>
  <c r="BD98" i="1"/>
  <c r="AS95"/>
  <c r="AS94"/>
  <c r="F42" i="4"/>
  <c r="BC99" i="1"/>
  <c r="F43" i="4"/>
  <c r="BD99" i="1"/>
  <c r="J37" i="2"/>
  <c r="AV96" i="1"/>
  <c r="R138" i="2"/>
  <c r="R137"/>
  <c r="P141" i="3"/>
  <c r="P140"/>
  <c r="AU98" i="1"/>
  <c r="T138" i="2"/>
  <c r="T137"/>
  <c r="P138"/>
  <c r="P137"/>
  <c r="AU96" i="1"/>
  <c r="BK138" i="4"/>
  <c r="BK137"/>
  <c r="J137"/>
  <c r="J100"/>
  <c r="J34"/>
  <c r="BK164" i="3"/>
  <c r="J164"/>
  <c r="J105"/>
  <c r="J141"/>
  <c r="J101"/>
  <c r="J138" i="2"/>
  <c r="J99"/>
  <c r="BC97" i="1"/>
  <c r="AY97"/>
  <c r="BD97"/>
  <c r="AU97"/>
  <c r="J112" i="4"/>
  <c r="J106"/>
  <c r="J35"/>
  <c r="J36"/>
  <c r="AG99" i="1"/>
  <c r="J38" i="2"/>
  <c r="AW96" i="1"/>
  <c r="AT96"/>
  <c r="J108" i="2"/>
  <c r="J33"/>
  <c r="J34"/>
  <c r="AG96" i="1"/>
  <c r="BB97"/>
  <c r="AX97"/>
  <c r="AZ97"/>
  <c r="AV97"/>
  <c r="BF112" i="4"/>
  <c r="J138"/>
  <c r="J101"/>
  <c r="BK140" i="3"/>
  <c r="J140"/>
  <c r="J100"/>
  <c r="J34"/>
  <c r="J43" i="2"/>
  <c r="AN96" i="1"/>
  <c r="AU95"/>
  <c r="AU94"/>
  <c r="J114" i="4"/>
  <c r="BD95" i="1"/>
  <c r="BD94"/>
  <c r="W36"/>
  <c r="BC95"/>
  <c r="AY95"/>
  <c r="J115" i="3"/>
  <c r="BF115"/>
  <c r="F40"/>
  <c r="BA98" i="1"/>
  <c r="J40" i="4"/>
  <c r="AW99" i="1"/>
  <c r="AT99"/>
  <c r="AN99"/>
  <c r="J116" i="2"/>
  <c r="BB95" i="1"/>
  <c r="AX95"/>
  <c r="AZ95"/>
  <c r="AV95"/>
  <c r="F40" i="4"/>
  <c r="BA99" i="1"/>
  <c r="J45" i="4"/>
  <c r="BC94" i="1"/>
  <c r="W35"/>
  <c r="J109" i="3"/>
  <c r="J117"/>
  <c r="J40"/>
  <c r="AW98" i="1"/>
  <c r="AT98"/>
  <c r="AZ94"/>
  <c r="BA97"/>
  <c r="AW97"/>
  <c r="AT97"/>
  <c r="BB94"/>
  <c r="W34"/>
  <c r="J35" i="3"/>
  <c r="AY94" i="1"/>
  <c r="J36" i="3"/>
  <c r="AG98" i="1"/>
  <c r="AG97"/>
  <c r="AG95"/>
  <c r="AG94"/>
  <c r="AG105"/>
  <c r="CD105"/>
  <c r="AX94"/>
  <c r="BA95"/>
  <c r="BA94"/>
  <c r="AW94"/>
  <c r="AK33"/>
  <c r="AV94"/>
  <c r="AN98"/>
  <c r="J45" i="3"/>
  <c r="AN97" i="1"/>
  <c r="AT94"/>
  <c r="AW95"/>
  <c r="AT95"/>
  <c r="AN95"/>
  <c r="AG104"/>
  <c r="AV104"/>
  <c r="BY104"/>
  <c r="AG103"/>
  <c r="CD103"/>
  <c r="W33"/>
  <c r="AV105"/>
  <c r="BY105"/>
  <c r="AG102"/>
  <c r="AV102"/>
  <c r="BY102"/>
  <c r="AK26"/>
  <c r="AN94"/>
  <c r="CD102"/>
  <c r="CD104"/>
  <c r="AN105"/>
  <c r="AN102"/>
  <c r="AG101"/>
  <c r="AK27"/>
  <c r="AK29"/>
  <c r="AN104"/>
  <c r="AV103"/>
  <c r="BY103"/>
  <c r="AK32"/>
  <c r="AK38"/>
  <c r="W32"/>
  <c r="AN103"/>
  <c r="AN101"/>
  <c r="AN107"/>
  <c r="AG107"/>
</calcChain>
</file>

<file path=xl/sharedStrings.xml><?xml version="1.0" encoding="utf-8"?>
<sst xmlns="http://schemas.openxmlformats.org/spreadsheetml/2006/main" count="2046" uniqueCount="487">
  <si>
    <t>Export Komplet</t>
  </si>
  <si>
    <t/>
  </si>
  <si>
    <t>2.0</t>
  </si>
  <si>
    <t>False</t>
  </si>
  <si>
    <t>{046d4485-d453-410f-a146-1e6256df8e22}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</si>
  <si>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</si>
  <si>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</si>
  <si>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</si>
  <si>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</si>
  <si>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</si>
  <si>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</si>
  <si>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</si>
  <si>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PV456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</si>
  <si>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</si>
  <si>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</si>
  <si>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Okoličná na Ostrove, parkoviská pri materskej a základnej škole - SO 01</t>
  </si>
  <si>
    <t>JKSO:</t>
  </si>
  <si>
    <t>KS:</t>
  </si>
  <si>
    <t>Miesto:</t>
  </si>
  <si>
    <t>k.ú. Okoličná na Ostrove</t>
  </si>
  <si>
    <t>Dátum:</t>
  </si>
  <si>
    <t>Objednávateľ:</t>
  </si>
  <si>
    <t>IČO:</t>
  </si>
  <si>
    <t>Obec Okoličná na Ostrove, Hlavná 68</t>
  </si>
  <si>
    <t>IČ DPH:</t>
  </si>
  <si>
    <t>Zhotoviteľ:</t>
  </si>
  <si>
    <t>Vyplň údaj</t>
  </si>
  <si>
    <t>Projektant:</t>
  </si>
  <si>
    <t>Ing. František Németh</t>
  </si>
  <si>
    <t>True</t>
  </si>
  <si>
    <t>0,01</t>
  </si>
  <si>
    <t>Spracovateľ:</t>
  </si>
  <si>
    <t xml:space="preserve"> </t>
  </si>
  <si>
    <t>Poznámka: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</si>
  <si>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</si>
  <si>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</si>
  <si>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</si>
  <si>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</si>
  <si>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</si>
  <si>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</si>
  <si>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</si>
  <si>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</si>
  <si>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</si>
  <si>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</si>
  <si>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</si>
  <si>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</si>
  <si>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</si>
  <si>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</si>
  <si>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</si>
  <si>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</si>
  <si>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</si>
  <si>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</si>
  <si>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</si>
  <si>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</si>
  <si>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</si>
  <si>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</si>
  <si>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</si>
  <si>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</si>
  <si>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</si>
  <si>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</si>
  <si>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</si>
  <si>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</si>
  <si>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</si>
  <si>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</si>
  <si>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</si>
  <si>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</si>
  <si>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</si>
  <si>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</si>
  <si>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</si>
  <si>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</si>
  <si>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</si>
  <si>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</si>
  <si>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</si>
  <si>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</si>
  <si>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</si>
  <si>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</si>
  <si>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</si>
  <si>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</si>
  <si>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</si>
  <si>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</si>
  <si>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</si>
  <si>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SO01</t>
  </si>
  <si>
    <t>SO 01 - Parkovisko pri materskej škole</t>
  </si>
  <si>
    <t>STA</t>
  </si>
  <si>
    <t>1</t>
  </si>
  <si>
    <t>{9d62ea66-bb49-4bd8-a047-c667eae174f8}</t>
  </si>
  <si>
    <t>/</t>
  </si>
  <si>
    <t>01</t>
  </si>
  <si>
    <t>Stavebná časť</t>
  </si>
  <si>
    <t>Časť</t>
  </si>
  <si>
    <t>2</t>
  </si>
  <si>
    <t>{052e6ff4-8748-45ea-b687-9a7456d3ff1c}</t>
  </si>
  <si>
    <t>02</t>
  </si>
  <si>
    <t>Trvalé a dočasné dopravné značenie</t>
  </si>
  <si>
    <t>{63c363fa-59e4-41ab-9a21-51292c867f47}</t>
  </si>
  <si>
    <t>02_01</t>
  </si>
  <si>
    <t>Trvalé dopravné značenie</t>
  </si>
  <si>
    <t>3</t>
  </si>
  <si>
    <t>{92d7ab39-3d4f-4025-99b9-f965fdd30db8}</t>
  </si>
  <si>
    <t>02_02</t>
  </si>
  <si>
    <t>Dočasné dopravné značenie</t>
  </si>
  <si>
    <t>{c69747a0-54c3-460a-a68e-0077512b1c36}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</si>
  <si>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</si>
  <si>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</si>
  <si>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</si>
  <si>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</si>
  <si>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</si>
  <si>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</si>
  <si>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</si>
  <si>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</si>
  <si>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</si>
  <si>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</si>
  <si>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</si>
  <si>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SO01 - SO 01 - Parkovisko pri materskej škole</t>
  </si>
  <si>
    <t>Časť:</t>
  </si>
  <si>
    <t>01 - Stavebná časť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</si>
  <si>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</si>
  <si>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</si>
  <si>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</si>
  <si>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</si>
  <si>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</si>
  <si>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</si>
  <si>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</si>
  <si>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</si>
  <si>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</si>
  <si>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</si>
  <si>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</si>
  <si>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</si>
  <si>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</si>
  <si>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HZS - Hodinové zúčtovacie sadzby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</si>
  <si>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</si>
  <si>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</si>
  <si>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</si>
  <si>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</si>
  <si>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</si>
  <si>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</si>
  <si>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</si>
  <si>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</si>
  <si>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</si>
  <si>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</si>
  <si>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</si>
  <si>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</si>
  <si>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</si>
  <si>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</si>
  <si>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</si>
  <si>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</si>
  <si>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</si>
  <si>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</si>
  <si>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</si>
  <si>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</si>
  <si>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</si>
  <si>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</si>
  <si>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</si>
  <si>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</si>
  <si>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</si>
  <si>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</si>
  <si>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111201101.S</t>
  </si>
  <si>
    <t>Odstránenie krovín a stromov s koreňom s priemerom kmeňa do 100 mm, do 1000 m2</t>
  </si>
  <si>
    <t>m2</t>
  </si>
  <si>
    <t>4</t>
  </si>
  <si>
    <t>1836021237</t>
  </si>
  <si>
    <t>112201102.S</t>
  </si>
  <si>
    <t>Odstránenie pňov na vzdial. 50 m priemeru nad 300 do 500 mm</t>
  </si>
  <si>
    <t>ks</t>
  </si>
  <si>
    <t>90581111</t>
  </si>
  <si>
    <t>113106121.S</t>
  </si>
  <si>
    <t>Rozoberanie dlažby, z betónových alebo kamenin. dlaždíc, dosiek alebo tvaroviek,  -0,13800t</t>
  </si>
  <si>
    <t>1500873287</t>
  </si>
  <si>
    <t>113107132.S</t>
  </si>
  <si>
    <t>Odstránenie krytu v ploche do 200 m2 z betónu prostého, hr. vrstvy do 300 mm,  -0,50000t</t>
  </si>
  <si>
    <t>826174776</t>
  </si>
  <si>
    <t>5</t>
  </si>
  <si>
    <t>122201101.S</t>
  </si>
  <si>
    <t>Odkopávka a prekopávka nezapažená v hornine 3, do 100 m3</t>
  </si>
  <si>
    <t>m3</t>
  </si>
  <si>
    <t>-985703390</t>
  </si>
  <si>
    <t>6</t>
  </si>
  <si>
    <t>122201109.S</t>
  </si>
  <si>
    <t>Odkopávky a prekopávky nezapažené. Príplatok k cenám za lepivosť horniny 3</t>
  </si>
  <si>
    <t>-1384409061</t>
  </si>
  <si>
    <t>7</t>
  </si>
  <si>
    <t>162201102.S</t>
  </si>
  <si>
    <t>Vodorovné premiestnenie výkopku z horniny 1-4 nad 20-50m</t>
  </si>
  <si>
    <t>1177422589</t>
  </si>
  <si>
    <t>8</t>
  </si>
  <si>
    <t>162501102.S</t>
  </si>
  <si>
    <t>Vodorovné premiestnenie výkopku po spevnenej ceste z horniny tr.1-4, do 100 m3 na vzdialenosť do 3000 m</t>
  </si>
  <si>
    <t>-2092800749</t>
  </si>
  <si>
    <t>9</t>
  </si>
  <si>
    <t>162501105.S</t>
  </si>
  <si>
    <t>Vodorovné premiestnenie výkopku po spevnenej ceste z horniny tr.1-4, do 100 m3, príplatok k cene za každých ďalšich a začatých 1000 m</t>
  </si>
  <si>
    <t>2123977853</t>
  </si>
  <si>
    <t>10</t>
  </si>
  <si>
    <t>167101101.S</t>
  </si>
  <si>
    <t>Nakladanie neuľahnutého výkopku z hornín tr.1-4 do 100 m3</t>
  </si>
  <si>
    <t>224647675</t>
  </si>
  <si>
    <t>11</t>
  </si>
  <si>
    <t>171201201.S</t>
  </si>
  <si>
    <t>Uloženie sypaniny na skládky do 100 m3</t>
  </si>
  <si>
    <t>1941777648</t>
  </si>
  <si>
    <t>12</t>
  </si>
  <si>
    <t>171209002.S</t>
  </si>
  <si>
    <t>Poplatok za skladovanie - zemina a kamenivo (17 05) ostatné</t>
  </si>
  <si>
    <t>t</t>
  </si>
  <si>
    <t>-689541234</t>
  </si>
  <si>
    <t>13</t>
  </si>
  <si>
    <t>180402111.S</t>
  </si>
  <si>
    <t>Založenie trávnika parkového výsevom v rovine do 1:5</t>
  </si>
  <si>
    <t>800160135</t>
  </si>
  <si>
    <t>14</t>
  </si>
  <si>
    <t>M</t>
  </si>
  <si>
    <t>005720001400.S</t>
  </si>
  <si>
    <t>Osivá tráv - semená parkovej zmesi</t>
  </si>
  <si>
    <t>kg</t>
  </si>
  <si>
    <t>-55918717</t>
  </si>
  <si>
    <t>15</t>
  </si>
  <si>
    <t>181301101.S</t>
  </si>
  <si>
    <t>Rozprestretie ornice v rovine, plocha do 500 m2, hr.do 100 mm</t>
  </si>
  <si>
    <t>790843289</t>
  </si>
  <si>
    <t>16</t>
  </si>
  <si>
    <t>182001111.S</t>
  </si>
  <si>
    <t>Plošná úprava terénu pri nerovnostiach terénu nad 50-100mm v rovine alebo na svahu do 1:5</t>
  </si>
  <si>
    <t>-1874451936</t>
  </si>
  <si>
    <t>17</t>
  </si>
  <si>
    <t>184802111.S</t>
  </si>
  <si>
    <t>Chemické odburinenie pôdy v rovine alebo na svahu do 1:5 postrekom naširoko</t>
  </si>
  <si>
    <t>526396381</t>
  </si>
  <si>
    <t>18</t>
  </si>
  <si>
    <t>252310000100.S</t>
  </si>
  <si>
    <t>Postrekový prípravok na ničenie burín v trávniku</t>
  </si>
  <si>
    <t>l</t>
  </si>
  <si>
    <t>-1100438973</t>
  </si>
  <si>
    <t>19</t>
  </si>
  <si>
    <t>184802611.S</t>
  </si>
  <si>
    <t>Chemické odburinenie po založení kultúry v rovine alebo na svahu do 1:5 postrekom naširoko</t>
  </si>
  <si>
    <t>-1217467819</t>
  </si>
  <si>
    <t>-1439070486</t>
  </si>
  <si>
    <t>Zakladanie</t>
  </si>
  <si>
    <t>21</t>
  </si>
  <si>
    <t>211561111.S</t>
  </si>
  <si>
    <t>Výplň odvodňovacieho rebra alebo trativodu do rýh kamenivom hrubým drveným frakcie 4-16 mm</t>
  </si>
  <si>
    <t>453198544</t>
  </si>
  <si>
    <t>22</t>
  </si>
  <si>
    <t>212572221.S</t>
  </si>
  <si>
    <t>Lôžko pre trativod z kameniva drobného ťaženého</t>
  </si>
  <si>
    <t>1658921969</t>
  </si>
  <si>
    <t>23</t>
  </si>
  <si>
    <t>212752125.S</t>
  </si>
  <si>
    <t>Trativody z flexodrenážnych rúr DN 100</t>
  </si>
  <si>
    <t>m</t>
  </si>
  <si>
    <t>998507153</t>
  </si>
  <si>
    <t>24</t>
  </si>
  <si>
    <t>212752125.S1</t>
  </si>
  <si>
    <t>trativod 1x1x1m vybúraný bet. obalený geotextíliou, zakrytie zem.</t>
  </si>
  <si>
    <t>842700771</t>
  </si>
  <si>
    <t>25</t>
  </si>
  <si>
    <t>215901101.S</t>
  </si>
  <si>
    <t>Zhutnenie podložia z rastlej horniny 1 až 4 pod násypy, z hornina súdržných do 92 % PS a nesúdržných</t>
  </si>
  <si>
    <t>-273673972</t>
  </si>
  <si>
    <t>Komunikácie</t>
  </si>
  <si>
    <t>26</t>
  </si>
  <si>
    <t>564851111.S</t>
  </si>
  <si>
    <t>Podklad zo štrkodrviny s rozprestretím a zhutnením, po zhutnení hr. 150 mm - aj využitie betónovej drviny predrvenej</t>
  </si>
  <si>
    <t>110927006</t>
  </si>
  <si>
    <t>27</t>
  </si>
  <si>
    <t>564851114.S</t>
  </si>
  <si>
    <t>Podklad zo štrkodrviny s rozprestretím a zhutnením, po zhutnení hr. 180 mm - aj využitie betónovej drviny predrvenej</t>
  </si>
  <si>
    <t>-2047326951</t>
  </si>
  <si>
    <t>28</t>
  </si>
  <si>
    <t>596811310.S.</t>
  </si>
  <si>
    <t>Kladenie betónovej dlažby s vyplnením škár do lôžka z kameniva - Eko dlažba s otvormi</t>
  </si>
  <si>
    <t>1746470831</t>
  </si>
  <si>
    <t>29</t>
  </si>
  <si>
    <t>6682 67650</t>
  </si>
  <si>
    <t>ekologická dlažba 8 cm sivá</t>
  </si>
  <si>
    <t>1588665930</t>
  </si>
  <si>
    <t>30</t>
  </si>
  <si>
    <t>596911143.S</t>
  </si>
  <si>
    <t>Kladenie betónovej zámkovej dlažby komunikácií pre peších hr. 60 mm pre peších nad 100 do 300 m2 so zriadením lôžka z kameniva hr. 30 mm</t>
  </si>
  <si>
    <t>-695304743</t>
  </si>
  <si>
    <t>31</t>
  </si>
  <si>
    <t>592460007700.S</t>
  </si>
  <si>
    <t>Dlažba betónová škárová hr. 60 mm</t>
  </si>
  <si>
    <t>1911428538</t>
  </si>
  <si>
    <t>32</t>
  </si>
  <si>
    <t>596911161.S</t>
  </si>
  <si>
    <t>Kladenie betónovej zámkovej dlažby komunikácií pre peších hr. 80 mm pre peších do 50 m2 so zriadením lôžka z kameniva hr. 30 mm</t>
  </si>
  <si>
    <t>-1514245999</t>
  </si>
  <si>
    <t>33</t>
  </si>
  <si>
    <t>592460008500.S</t>
  </si>
  <si>
    <t>Dlažba betónová škárová hr. 80 mm</t>
  </si>
  <si>
    <t>85362883</t>
  </si>
  <si>
    <t>34</t>
  </si>
  <si>
    <t>596911391.S</t>
  </si>
  <si>
    <t>Dopiľovanie betónovej zámkovej dlažby hr. do 60 mm</t>
  </si>
  <si>
    <t>169319438</t>
  </si>
  <si>
    <t>35</t>
  </si>
  <si>
    <t>596911392.S.</t>
  </si>
  <si>
    <t>Dopiľovanie betónovej zámkovej dlažby hr. nad 60 mm</t>
  </si>
  <si>
    <t>843837476</t>
  </si>
  <si>
    <t>Ostatné konštrukcie a práce-búranie</t>
  </si>
  <si>
    <t>36</t>
  </si>
  <si>
    <t>916331112.S</t>
  </si>
  <si>
    <t>Osadenie cestného obrubníka betónového ležatého do lôžka z betónu prostého polosuchého tr. C 16/20 bez bočnej opory</t>
  </si>
  <si>
    <t>-1331904412</t>
  </si>
  <si>
    <t>37</t>
  </si>
  <si>
    <t>592170000900.S</t>
  </si>
  <si>
    <t>Obrubník cestný bez skosenia rovný, lxšxv 1000x150x260 mm</t>
  </si>
  <si>
    <t>-1323945101</t>
  </si>
  <si>
    <t>38</t>
  </si>
  <si>
    <t>916332112.S</t>
  </si>
  <si>
    <t>Osadenie cestného obrubníka betónového stojatého do lôžka z betónu prostého polosuchého tr. C 16/20 bez bočnej opory</t>
  </si>
  <si>
    <t>-1605139353</t>
  </si>
  <si>
    <t>39</t>
  </si>
  <si>
    <t>-1578476265</t>
  </si>
  <si>
    <t>40</t>
  </si>
  <si>
    <t>916332113.S.</t>
  </si>
  <si>
    <t>Osadenie cestného obrubníka betónového zapusteného do lôžka z betónu prostého polosuchého tr. C 16/20 bez bočnej opory</t>
  </si>
  <si>
    <t>1386522166</t>
  </si>
  <si>
    <t>41</t>
  </si>
  <si>
    <t>1826068331</t>
  </si>
  <si>
    <t>42</t>
  </si>
  <si>
    <t>916561211.S</t>
  </si>
  <si>
    <t>Osadenie záhonového alebo parkového obrubníka betónového, do lôžka zo suchého betónu tr. C 12/15 s bočnou oporou</t>
  </si>
  <si>
    <t>1199449783</t>
  </si>
  <si>
    <t>43</t>
  </si>
  <si>
    <t>592170001800.S</t>
  </si>
  <si>
    <t>Obrubník parkový, lxšxv 1000x50x200 mm, prírodný</t>
  </si>
  <si>
    <t>-1652094056</t>
  </si>
  <si>
    <t>44</t>
  </si>
  <si>
    <t>919726214.S0</t>
  </si>
  <si>
    <t>Očistenie hrany asfaltovej plochy so zarovnaním</t>
  </si>
  <si>
    <t>1689536981</t>
  </si>
  <si>
    <t>45</t>
  </si>
  <si>
    <t>919726732.S</t>
  </si>
  <si>
    <t>Tesnenie dilatačných škár zálievkou za tepla pre komôrku s tesniacim profilom š. 20 mm hl. 40 mm</t>
  </si>
  <si>
    <t>2524786</t>
  </si>
  <si>
    <t>46</t>
  </si>
  <si>
    <t>919735126.S.</t>
  </si>
  <si>
    <t>Zapílenie betónového chodníka</t>
  </si>
  <si>
    <t>-1497874175</t>
  </si>
  <si>
    <t>47</t>
  </si>
  <si>
    <t>979081111.S</t>
  </si>
  <si>
    <t>Odvoz sutiny a vybúraných hmôt na skládku do 1 km</t>
  </si>
  <si>
    <t>-777449832</t>
  </si>
  <si>
    <t>48</t>
  </si>
  <si>
    <t>979081121.S</t>
  </si>
  <si>
    <t>Odvoz sutiny a vybúraných hmôt na skládku za každý ďalší 1 km</t>
  </si>
  <si>
    <t>-1300008766</t>
  </si>
  <si>
    <t>49</t>
  </si>
  <si>
    <t>979082111.S</t>
  </si>
  <si>
    <t>Vnútrostavenisková doprava sutiny a vybúraných hmôt do 10 m</t>
  </si>
  <si>
    <t>-690546913</t>
  </si>
  <si>
    <t>50</t>
  </si>
  <si>
    <t>979082121.S</t>
  </si>
  <si>
    <t>Vnútrostavenisková doprava sutiny a vybúraných hmôt za každých ďalších 5 m</t>
  </si>
  <si>
    <t>601558447</t>
  </si>
  <si>
    <t>51</t>
  </si>
  <si>
    <t>979089612.S</t>
  </si>
  <si>
    <t>Poplatok za skladovanie - iné odpady zo stavieb a demolácií (17 09), ostatné</t>
  </si>
  <si>
    <t>860994344</t>
  </si>
  <si>
    <t>52</t>
  </si>
  <si>
    <t>979093512.S</t>
  </si>
  <si>
    <t>Drvenie stavebného odpadu z demolácií (recyklácia bez kov. mat.) z muriva z betónu prostého</t>
  </si>
  <si>
    <t>1131555622</t>
  </si>
  <si>
    <t>99</t>
  </si>
  <si>
    <t>Presun hmôt HSV</t>
  </si>
  <si>
    <t>53</t>
  </si>
  <si>
    <t>998223011.S</t>
  </si>
  <si>
    <t>Presun hmôt pre pozemné komunikácie s krytom dláždeným (822 2.3, 822 5.3) akejkoľvek dĺžky objektu</t>
  </si>
  <si>
    <t>1172046610</t>
  </si>
  <si>
    <t>HZS</t>
  </si>
  <si>
    <t>Hodinové zúčtovacie sadzby</t>
  </si>
  <si>
    <t>54</t>
  </si>
  <si>
    <t>HZS000113.S</t>
  </si>
  <si>
    <t>Stavebno montážne práce náročné ucelené - odborné, tvorivé remeselné (Tr. 3) v rozsahu viac ako 8 hodín</t>
  </si>
  <si>
    <t>hod</t>
  </si>
  <si>
    <t>512</t>
  </si>
  <si>
    <t>294559729</t>
  </si>
  <si>
    <t>02 - Trvalé a dočasné dopravné značenie</t>
  </si>
  <si>
    <t>Úroveň 3:</t>
  </si>
  <si>
    <t>02_01 - Trvalé dopravné značenie</t>
  </si>
  <si>
    <t>PSV - Práce a dodávky PSV</t>
  </si>
  <si>
    <t xml:space="preserve">    783 - Nátery</t>
  </si>
  <si>
    <t>133211101.S</t>
  </si>
  <si>
    <t>Hĺbenie šachiet v  hornine tr. 3 súdržných - ručným náradím plocha výkopu do 4 m2</t>
  </si>
  <si>
    <t>1864605532</t>
  </si>
  <si>
    <t>133211109.S</t>
  </si>
  <si>
    <t>Príplatok za lepivosť pri hĺbení šachiet ručným alebo pneumatickým náradím v horninách tr. 3</t>
  </si>
  <si>
    <t>-311268888</t>
  </si>
  <si>
    <t>1563963667</t>
  </si>
  <si>
    <t>-1245551089</t>
  </si>
  <si>
    <t>-154934496</t>
  </si>
  <si>
    <t>794842316</t>
  </si>
  <si>
    <t>-988279670</t>
  </si>
  <si>
    <t>277676611</t>
  </si>
  <si>
    <t>914001111.S</t>
  </si>
  <si>
    <t>Osadenie a montáž cestnej zvislej dopravnej značky na stĺpik, stĺp, konzolu alebo objekt</t>
  </si>
  <si>
    <t>-1924849284</t>
  </si>
  <si>
    <t>404410037215</t>
  </si>
  <si>
    <t>Regulačná značka ZDZ 272 "Parkovanie", Zn lisovaná, V2 - 600 x 600 mm, RA1, P3, E2, SP1</t>
  </si>
  <si>
    <t>-844333679</t>
  </si>
  <si>
    <t>404410179158</t>
  </si>
  <si>
    <t>Všeobecná dodatková tabuľa ZDZ 506-86 V2RA1 "Platí pre (osoby so zdravotným postihnutím)", rozmer 330x600 mm, Zn lisovaná, P3, E2, SP1</t>
  </si>
  <si>
    <t>1129996486</t>
  </si>
  <si>
    <t>914501121.S</t>
  </si>
  <si>
    <t>Montáž stĺpika zvislej dopravnej značky dĺžky do 3,5 m do betónového základu</t>
  </si>
  <si>
    <t>-1578949525</t>
  </si>
  <si>
    <t>404490008400.S</t>
  </si>
  <si>
    <t>Stĺpik Zn, d 60 mm/1 bm, pre dopravné značky</t>
  </si>
  <si>
    <t>-1673183848</t>
  </si>
  <si>
    <t>404490008600.S</t>
  </si>
  <si>
    <t>Krytka stĺpika, d 60 mm, plastová</t>
  </si>
  <si>
    <t>1734263232</t>
  </si>
  <si>
    <t>915711211.S</t>
  </si>
  <si>
    <t>Vodorovné dopravné značenie striekané farbou deliacich čiar súvislých šírky 125 mm biela základná</t>
  </si>
  <si>
    <t>-542344537</t>
  </si>
  <si>
    <t>915721211.S</t>
  </si>
  <si>
    <t>Vodorovné dopravné značenie striekané farbou prechodov pre chodcov, šípky, symboly a pod., biela základná - symbol osoby so zdravotným postihnutím</t>
  </si>
  <si>
    <t>272046321</t>
  </si>
  <si>
    <t>915791111.S</t>
  </si>
  <si>
    <t>Predznačenie pre značenie striekané farbou z náterových hmôt deliace čiary, vodiace prúžky</t>
  </si>
  <si>
    <t>-288980861</t>
  </si>
  <si>
    <t>915791112.S</t>
  </si>
  <si>
    <t>Predznačenie pre vodorovné značenie striekané farbou alebo vykonávané z náterových hmôt</t>
  </si>
  <si>
    <t>225283181</t>
  </si>
  <si>
    <t>-1226829346</t>
  </si>
  <si>
    <t>PSV</t>
  </si>
  <si>
    <t>Práce a dodávky PSV</t>
  </si>
  <si>
    <t>783</t>
  </si>
  <si>
    <t>Nátery</t>
  </si>
  <si>
    <t>783992000.S1</t>
  </si>
  <si>
    <t>Nátery ostatné bezpečnostnými farbami šrafovaním - namalovanie červených a bielych pruhov na drevený dvojstĺp s betónovými oporami do výšky 2,0 mm nad zemou - 707</t>
  </si>
  <si>
    <t>-2131307841</t>
  </si>
  <si>
    <t>02_02 - Dočasné dopravné značenie</t>
  </si>
  <si>
    <t>914811113.S</t>
  </si>
  <si>
    <t>Montáž stĺpika dĺžky do 2 m dočasnej dopravnej značky</t>
  </si>
  <si>
    <t>-357783996</t>
  </si>
  <si>
    <t>Stĺpik Zn, d 60 mm/1 bm, pre dopravné značky - uvažovaná doba nájmu 30 dní</t>
  </si>
  <si>
    <t>803192154</t>
  </si>
  <si>
    <t>914812111.S</t>
  </si>
  <si>
    <t>Montáž dočasnej dopravnej značky samostatnej základnej</t>
  </si>
  <si>
    <t>-206099284</t>
  </si>
  <si>
    <t>4044100004151</t>
  </si>
  <si>
    <t>Výstražná značka ZDZ 131 "Práca", Zn lisovaná,  RA1, P3, E2, SP1 - uvažovaná doba nájmu 30 dní</t>
  </si>
  <si>
    <t>275826667</t>
  </si>
  <si>
    <t>4044100002251</t>
  </si>
  <si>
    <t>Výstražná značka ZDZ 114-10 "Zúžená vozovka (sprava)", Zn lisovaná,  RA1, P3, E2, SP1 - uvažovaná doba nájmu 30 dní</t>
  </si>
  <si>
    <t>-504137356</t>
  </si>
  <si>
    <t>4044100002401</t>
  </si>
  <si>
    <t>Výstražná značka ZDZ 114-20 "Zúžená vozovka (zľava)", Zn lisovaná,  RA1, P3, E2, SP1 - uvažovaná doba nájmu 30 dní</t>
  </si>
  <si>
    <t>239492515</t>
  </si>
  <si>
    <t>4044100347501</t>
  </si>
  <si>
    <t>Regulačná značka ZDZ 212-10 "Prikázaný smer obchádzania (vľavo)", Zn lisovaná, - uvažovaná doba nájmu 30 dní</t>
  </si>
  <si>
    <t>-928334069</t>
  </si>
  <si>
    <t>4044100356251</t>
  </si>
  <si>
    <t>Regulačná značka ZDZ 253 -30"Najvyššia dovolená rýchlosť (30 km/h)", Zn lisovaná, - uvažovaná doba nájmu 30 dní</t>
  </si>
  <si>
    <t>915152565</t>
  </si>
  <si>
    <t>4044100356401</t>
  </si>
  <si>
    <t>Regulačná značka ZDZ 254 "Zákaz predchádzania", Zn lisovaná, - uvažovaná doba nájmu 30 dní</t>
  </si>
  <si>
    <t>907081759</t>
  </si>
  <si>
    <t>4044100357601</t>
  </si>
  <si>
    <t>Regulačná značka ZDZ 267 "Koniec viacerých zákazov", Zn lisovaná, - uvažovaná doba nájmu 30 dní</t>
  </si>
  <si>
    <t>1453305570</t>
  </si>
  <si>
    <t>915911112.S</t>
  </si>
  <si>
    <t>Montáž dočasnej dopravnej zábrany Z2 reflexnej šírky 1 m s 2 svetlami</t>
  </si>
  <si>
    <t>809900049</t>
  </si>
  <si>
    <t>404450003500.S</t>
  </si>
  <si>
    <t>Zariadenie dopravné Z2 (Zábrana na označenie uzávierky) s 2 svetlami, rozmer 1000x200 mm, pre dočasné dopravné značenie -  uvažovaná doba nájmu 30 dní</t>
  </si>
  <si>
    <t>-222013184</t>
  </si>
  <si>
    <t>915912211.S</t>
  </si>
  <si>
    <t>Montáž dočasnej dopravnej smerovej dosky základnej Z4</t>
  </si>
  <si>
    <t>1423305860</t>
  </si>
  <si>
    <t>404450006000.S1</t>
  </si>
  <si>
    <t>Zariadenie dopravné - Smerová alebo vodiaca doska Z4, rozmer 330x1100 mm, obojstranná, plastová - uvažovaná doba nájmu 30 dní</t>
  </si>
  <si>
    <t>-1787648973</t>
  </si>
  <si>
    <t>966812111.S</t>
  </si>
  <si>
    <t>Demontáž dočasnej dopravnej značky samostatnej základnej</t>
  </si>
  <si>
    <t>-74854001</t>
  </si>
  <si>
    <t>966821112.S</t>
  </si>
  <si>
    <t>Demontáž dočasnej dopravnej zábrany Z2 reflexnej šírky 1 m s 2 svetlami</t>
  </si>
  <si>
    <t>-873732648</t>
  </si>
  <si>
    <t>966822211.S</t>
  </si>
  <si>
    <t>Demontáž dočasnej dopravnej smerovej dosky základnej Z4</t>
  </si>
  <si>
    <t>1996173463</t>
  </si>
  <si>
    <t>403673776</t>
  </si>
  <si>
    <t>. 3. 2022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</si>
</sst>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indexed="55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indexed="56"/>
      <name val="Arial CE"/>
    </font>
    <font>
      <sz val="10"/>
      <color indexed="56"/>
      <name val="Arial CE"/>
    </font>
    <font>
      <sz val="8"/>
      <color indexed="56"/>
      <name val="Arial CE"/>
    </font>
    <font>
      <sz val="8"/>
      <color indexed="9"/>
      <name val="Arial CE"/>
    </font>
    <font>
      <sz val="8"/>
      <color indexed="48"/>
      <name val="Arial CE"/>
    </font>
    <font>
      <b/>
      <sz val="14"/>
      <name val="Arial CE"/>
    </font>
    <font>
      <b/>
      <sz val="12"/>
      <color indexed="55"/>
      <name val="Arial CE"/>
    </font>
    <font>
      <b/>
      <sz val="8"/>
      <color indexed="55"/>
      <name val="Arial CE"/>
    </font>
    <font>
      <sz val="10"/>
      <color indexed="63"/>
      <name val="Arial CE"/>
    </font>
    <font>
      <b/>
      <sz val="10"/>
      <name val="Arial CE"/>
    </font>
    <font>
      <sz val="10"/>
      <color indexed="9"/>
      <name val="Arial CE"/>
    </font>
    <font>
      <b/>
      <sz val="10"/>
      <color indexed="9"/>
      <name val="Arial CE"/>
    </font>
    <font>
      <b/>
      <sz val="10"/>
      <color indexed="55"/>
      <name val="Arial CE"/>
    </font>
    <font>
      <b/>
      <sz val="10"/>
      <color indexed="63"/>
      <name val="Arial CE"/>
    </font>
    <font>
      <sz val="12"/>
      <color indexed="55"/>
      <name val="Arial CE"/>
    </font>
    <font>
      <sz val="8"/>
      <color indexed="55"/>
      <name val="Arial CE"/>
    </font>
    <font>
      <sz val="9"/>
      <name val="Arial CE"/>
    </font>
    <font>
      <sz val="9"/>
      <color indexed="55"/>
      <name val="Arial CE"/>
    </font>
    <font>
      <b/>
      <sz val="12"/>
      <color indexed="16"/>
      <name val="Arial CE"/>
    </font>
    <font>
      <sz val="12"/>
      <name val="Arial CE"/>
    </font>
    <font>
      <b/>
      <sz val="11"/>
      <color indexed="56"/>
      <name val="Arial CE"/>
    </font>
    <font>
      <sz val="11"/>
      <color indexed="56"/>
      <name val="Arial CE"/>
    </font>
    <font>
      <sz val="11"/>
      <color indexed="55"/>
      <name val="Arial CE"/>
    </font>
    <font>
      <sz val="18"/>
      <color indexed="12"/>
      <name val="Wingdings 2"/>
    </font>
    <font>
      <b/>
      <sz val="10"/>
      <color indexed="56"/>
      <name val="Arial CE"/>
    </font>
    <font>
      <sz val="10"/>
      <color indexed="48"/>
      <name val="Arial CE"/>
    </font>
    <font>
      <b/>
      <sz val="12"/>
      <color indexed="16"/>
      <name val="Arial CE"/>
    </font>
    <font>
      <sz val="8"/>
      <color indexed="16"/>
      <name val="Arial CE"/>
    </font>
    <font>
      <b/>
      <sz val="8"/>
      <name val="Arial CE"/>
    </font>
    <font>
      <i/>
      <sz val="9"/>
      <color indexed="12"/>
      <name val="Arial CE"/>
    </font>
    <font>
      <i/>
      <sz val="8"/>
      <color indexed="12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7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7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Alignment="1">
      <alignment horizontal="left" vertical="center"/>
    </xf>
    <xf numFmtId="4" fontId="24" fillId="3" borderId="0" xfId="0" applyNumberFormat="1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3" fillId="0" borderId="10" xfId="0" applyNumberFormat="1" applyFont="1" applyBorder="1" applyAlignment="1"/>
    <xf numFmtId="166" fontId="33" fillId="0" borderId="11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2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2" borderId="17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2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167" fontId="35" fillId="2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2" borderId="17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2" borderId="18" xfId="0" applyFont="1" applyFill="1" applyBorder="1" applyAlignment="1" applyProtection="1">
      <alignment horizontal="left" vertical="center"/>
      <protection locked="0"/>
    </xf>
    <xf numFmtId="0" fontId="23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166" fontId="23" fillId="0" borderId="19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/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24" fillId="3" borderId="0" xfId="0" applyNumberFormat="1" applyFont="1" applyFill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right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8"/>
  <sheetViews>
    <sheetView showGridLines="0" topLeftCell="A93" workbookViewId="0">
      <selection activeCell="AN123" sqref="AN123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 customWidth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203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23" t="s">
        <v>12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6"/>
      <c r="BE5" s="207" t="s">
        <v>13</v>
      </c>
      <c r="BS5" s="13" t="s">
        <v>6</v>
      </c>
    </row>
    <row r="6" spans="1:74" ht="36.9" customHeight="1">
      <c r="B6" s="16"/>
      <c r="D6" s="22" t="s">
        <v>14</v>
      </c>
      <c r="K6" s="224" t="s">
        <v>15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6"/>
      <c r="BE6" s="208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208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486</v>
      </c>
      <c r="AR8" s="16"/>
      <c r="BE8" s="208"/>
      <c r="BS8" s="13" t="s">
        <v>6</v>
      </c>
    </row>
    <row r="9" spans="1:74" ht="14.4" customHeight="1">
      <c r="B9" s="16"/>
      <c r="AR9" s="16"/>
      <c r="BE9" s="208"/>
      <c r="BS9" s="13" t="s">
        <v>6</v>
      </c>
    </row>
    <row r="10" spans="1:74" ht="12" customHeight="1">
      <c r="B10" s="16"/>
      <c r="D10" s="23" t="s">
        <v>21</v>
      </c>
      <c r="AK10" s="23" t="s">
        <v>22</v>
      </c>
      <c r="AN10" s="21" t="s">
        <v>1</v>
      </c>
      <c r="AR10" s="16"/>
      <c r="BE10" s="208"/>
      <c r="BS10" s="13" t="s">
        <v>6</v>
      </c>
    </row>
    <row r="11" spans="1:74" ht="18.45" customHeight="1">
      <c r="B11" s="16"/>
      <c r="E11" s="21" t="s">
        <v>23</v>
      </c>
      <c r="AK11" s="23" t="s">
        <v>24</v>
      </c>
      <c r="AN11" s="21" t="s">
        <v>1</v>
      </c>
      <c r="AR11" s="16"/>
      <c r="BE11" s="208"/>
      <c r="BS11" s="13" t="s">
        <v>6</v>
      </c>
    </row>
    <row r="12" spans="1:74" ht="6.9" customHeight="1">
      <c r="B12" s="16"/>
      <c r="AR12" s="16"/>
      <c r="BE12" s="208"/>
      <c r="BS12" s="13" t="s">
        <v>6</v>
      </c>
    </row>
    <row r="13" spans="1:74" ht="12" customHeight="1">
      <c r="B13" s="16"/>
      <c r="D13" s="23" t="s">
        <v>25</v>
      </c>
      <c r="AK13" s="23" t="s">
        <v>22</v>
      </c>
      <c r="AN13" s="25" t="s">
        <v>26</v>
      </c>
      <c r="AR13" s="16"/>
      <c r="BE13" s="208"/>
      <c r="BS13" s="13" t="s">
        <v>6</v>
      </c>
    </row>
    <row r="14" spans="1:74" ht="13.2">
      <c r="B14" s="16"/>
      <c r="E14" s="225" t="s">
        <v>26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3" t="s">
        <v>24</v>
      </c>
      <c r="AN14" s="25" t="s">
        <v>26</v>
      </c>
      <c r="AR14" s="16"/>
      <c r="BE14" s="208"/>
      <c r="BS14" s="13" t="s">
        <v>6</v>
      </c>
    </row>
    <row r="15" spans="1:74" ht="6.9" customHeight="1">
      <c r="B15" s="16"/>
      <c r="AR15" s="16"/>
      <c r="BE15" s="208"/>
      <c r="BS15" s="13" t="s">
        <v>3</v>
      </c>
    </row>
    <row r="16" spans="1:74" ht="12" customHeight="1">
      <c r="B16" s="16"/>
      <c r="D16" s="23" t="s">
        <v>27</v>
      </c>
      <c r="AK16" s="23" t="s">
        <v>22</v>
      </c>
      <c r="AN16" s="21" t="s">
        <v>1</v>
      </c>
      <c r="AR16" s="16"/>
      <c r="BE16" s="208"/>
      <c r="BS16" s="13" t="s">
        <v>3</v>
      </c>
    </row>
    <row r="17" spans="1:71" ht="18.45" customHeight="1">
      <c r="B17" s="16"/>
      <c r="E17" s="21" t="s">
        <v>28</v>
      </c>
      <c r="AK17" s="23" t="s">
        <v>24</v>
      </c>
      <c r="AN17" s="21" t="s">
        <v>1</v>
      </c>
      <c r="AR17" s="16"/>
      <c r="BE17" s="208"/>
      <c r="BS17" s="13" t="s">
        <v>29</v>
      </c>
    </row>
    <row r="18" spans="1:71" ht="6.9" customHeight="1">
      <c r="B18" s="16"/>
      <c r="AR18" s="16"/>
      <c r="BE18" s="208"/>
      <c r="BS18" s="13" t="s">
        <v>30</v>
      </c>
    </row>
    <row r="19" spans="1:71" ht="12" customHeight="1">
      <c r="B19" s="16"/>
      <c r="D19" s="23" t="s">
        <v>31</v>
      </c>
      <c r="AK19" s="23" t="s">
        <v>22</v>
      </c>
      <c r="AN19" s="21" t="s">
        <v>1</v>
      </c>
      <c r="AR19" s="16"/>
      <c r="BE19" s="208"/>
      <c r="BS19" s="13" t="s">
        <v>30</v>
      </c>
    </row>
    <row r="20" spans="1:71" ht="18.45" customHeight="1">
      <c r="B20" s="16"/>
      <c r="E20" s="21" t="s">
        <v>32</v>
      </c>
      <c r="AK20" s="23" t="s">
        <v>24</v>
      </c>
      <c r="AN20" s="21" t="s">
        <v>1</v>
      </c>
      <c r="AR20" s="16"/>
      <c r="BE20" s="208"/>
      <c r="BS20" s="13" t="s">
        <v>29</v>
      </c>
    </row>
    <row r="21" spans="1:71" ht="6.9" customHeight="1">
      <c r="B21" s="16"/>
      <c r="AR21" s="16"/>
      <c r="BE21" s="208"/>
    </row>
    <row r="22" spans="1:71" ht="12" customHeight="1">
      <c r="B22" s="16"/>
      <c r="D22" s="23" t="s">
        <v>33</v>
      </c>
      <c r="AR22" s="16"/>
      <c r="BE22" s="208"/>
    </row>
    <row r="23" spans="1:71" ht="155.25" customHeight="1">
      <c r="B23" s="16"/>
      <c r="E23" s="227" t="s">
        <v>34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16"/>
      <c r="BE23" s="208"/>
    </row>
    <row r="24" spans="1:71" ht="6.9" customHeight="1">
      <c r="B24" s="16"/>
      <c r="AR24" s="16"/>
      <c r="BE24" s="208"/>
    </row>
    <row r="25" spans="1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8"/>
    </row>
    <row r="26" spans="1:71" ht="14.4" customHeight="1">
      <c r="B26" s="16"/>
      <c r="D26" s="28" t="s">
        <v>35</v>
      </c>
      <c r="AK26" s="198">
        <f>ROUND(AG94,2)</f>
        <v>0</v>
      </c>
      <c r="AL26" s="199"/>
      <c r="AM26" s="199"/>
      <c r="AN26" s="199"/>
      <c r="AO26" s="199"/>
      <c r="AR26" s="16"/>
      <c r="BE26" s="208"/>
    </row>
    <row r="27" spans="1:71" ht="14.4" customHeight="1">
      <c r="B27" s="16"/>
      <c r="D27" s="28" t="s">
        <v>36</v>
      </c>
      <c r="AK27" s="198">
        <f>ROUND(AG101, 2)</f>
        <v>0</v>
      </c>
      <c r="AL27" s="198"/>
      <c r="AM27" s="198"/>
      <c r="AN27" s="198"/>
      <c r="AO27" s="198"/>
      <c r="AR27" s="16"/>
      <c r="BE27" s="208"/>
    </row>
    <row r="28" spans="1:71" s="1" customFormat="1" ht="6.9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1"/>
      <c r="BE28" s="208"/>
    </row>
    <row r="29" spans="1:71" s="1" customFormat="1" ht="25.95" customHeight="1">
      <c r="A29" s="30"/>
      <c r="B29" s="31"/>
      <c r="C29" s="30"/>
      <c r="D29" s="32" t="s">
        <v>37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200">
        <f>ROUND(AK26 + AK27, 2)</f>
        <v>0</v>
      </c>
      <c r="AL29" s="201"/>
      <c r="AM29" s="201"/>
      <c r="AN29" s="201"/>
      <c r="AO29" s="201"/>
      <c r="AP29" s="30"/>
      <c r="AQ29" s="30"/>
      <c r="AR29" s="31"/>
      <c r="BE29" s="208"/>
    </row>
    <row r="30" spans="1:71" s="1" customFormat="1" ht="6.9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1"/>
      <c r="BE30" s="208"/>
    </row>
    <row r="31" spans="1:71" s="1" customFormat="1" ht="13.2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202" t="s">
        <v>38</v>
      </c>
      <c r="M31" s="202"/>
      <c r="N31" s="202"/>
      <c r="O31" s="202"/>
      <c r="P31" s="202"/>
      <c r="Q31" s="30"/>
      <c r="R31" s="30"/>
      <c r="S31" s="30"/>
      <c r="T31" s="30"/>
      <c r="U31" s="30"/>
      <c r="V31" s="30"/>
      <c r="W31" s="202" t="s">
        <v>39</v>
      </c>
      <c r="X31" s="202"/>
      <c r="Y31" s="202"/>
      <c r="Z31" s="202"/>
      <c r="AA31" s="202"/>
      <c r="AB31" s="202"/>
      <c r="AC31" s="202"/>
      <c r="AD31" s="202"/>
      <c r="AE31" s="202"/>
      <c r="AF31" s="30"/>
      <c r="AG31" s="30"/>
      <c r="AH31" s="30"/>
      <c r="AI31" s="30"/>
      <c r="AJ31" s="30"/>
      <c r="AK31" s="202" t="s">
        <v>40</v>
      </c>
      <c r="AL31" s="202"/>
      <c r="AM31" s="202"/>
      <c r="AN31" s="202"/>
      <c r="AO31" s="202"/>
      <c r="AP31" s="30"/>
      <c r="AQ31" s="30"/>
      <c r="AR31" s="31"/>
      <c r="BE31" s="208"/>
    </row>
    <row r="32" spans="1:71" s="2" customFormat="1" ht="14.4" customHeight="1">
      <c r="B32" s="35"/>
      <c r="D32" s="23" t="s">
        <v>41</v>
      </c>
      <c r="F32" s="36" t="s">
        <v>42</v>
      </c>
      <c r="L32" s="206">
        <v>0.2</v>
      </c>
      <c r="M32" s="205"/>
      <c r="N32" s="205"/>
      <c r="O32" s="205"/>
      <c r="P32" s="205"/>
      <c r="Q32" s="37"/>
      <c r="R32" s="37"/>
      <c r="S32" s="37"/>
      <c r="T32" s="37"/>
      <c r="U32" s="37"/>
      <c r="V32" s="37"/>
      <c r="W32" s="204">
        <f>ROUND(AZ94 + SUM(CD101:CD105), 2)</f>
        <v>0</v>
      </c>
      <c r="X32" s="205"/>
      <c r="Y32" s="205"/>
      <c r="Z32" s="205"/>
      <c r="AA32" s="205"/>
      <c r="AB32" s="205"/>
      <c r="AC32" s="205"/>
      <c r="AD32" s="205"/>
      <c r="AE32" s="205"/>
      <c r="AF32" s="37"/>
      <c r="AG32" s="37"/>
      <c r="AH32" s="37"/>
      <c r="AI32" s="37"/>
      <c r="AJ32" s="37"/>
      <c r="AK32" s="204">
        <f>ROUND(AV94 + SUM(BY101:BY105), 2)</f>
        <v>0</v>
      </c>
      <c r="AL32" s="205"/>
      <c r="AM32" s="205"/>
      <c r="AN32" s="205"/>
      <c r="AO32" s="205"/>
      <c r="AP32" s="37"/>
      <c r="AQ32" s="37"/>
      <c r="AR32" s="38"/>
      <c r="AS32" s="37"/>
      <c r="AT32" s="37"/>
      <c r="AU32" s="37"/>
      <c r="AV32" s="37"/>
      <c r="AW32" s="37"/>
      <c r="AX32" s="37"/>
      <c r="AY32" s="37"/>
      <c r="AZ32" s="37"/>
      <c r="BE32" s="209"/>
    </row>
    <row r="33" spans="1:57" s="2" customFormat="1" ht="14.4" customHeight="1">
      <c r="B33" s="35"/>
      <c r="F33" s="36" t="s">
        <v>43</v>
      </c>
      <c r="L33" s="206">
        <v>0.2</v>
      </c>
      <c r="M33" s="205"/>
      <c r="N33" s="205"/>
      <c r="O33" s="205"/>
      <c r="P33" s="205"/>
      <c r="Q33" s="37"/>
      <c r="R33" s="37"/>
      <c r="S33" s="37"/>
      <c r="T33" s="37"/>
      <c r="U33" s="37"/>
      <c r="V33" s="37"/>
      <c r="W33" s="204">
        <f>ROUND(BA94 + SUM(CE101:CE105), 2)</f>
        <v>0</v>
      </c>
      <c r="X33" s="205"/>
      <c r="Y33" s="205"/>
      <c r="Z33" s="205"/>
      <c r="AA33" s="205"/>
      <c r="AB33" s="205"/>
      <c r="AC33" s="205"/>
      <c r="AD33" s="205"/>
      <c r="AE33" s="205"/>
      <c r="AF33" s="37"/>
      <c r="AG33" s="37"/>
      <c r="AH33" s="37"/>
      <c r="AI33" s="37"/>
      <c r="AJ33" s="37"/>
      <c r="AK33" s="204">
        <f>ROUND(AW94 + SUM(BZ101:BZ105), 2)</f>
        <v>0</v>
      </c>
      <c r="AL33" s="205"/>
      <c r="AM33" s="205"/>
      <c r="AN33" s="205"/>
      <c r="AO33" s="205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09"/>
    </row>
    <row r="34" spans="1:57" s="2" customFormat="1" ht="14.4" hidden="1" customHeight="1">
      <c r="B34" s="35"/>
      <c r="F34" s="23" t="s">
        <v>44</v>
      </c>
      <c r="L34" s="196">
        <v>0.2</v>
      </c>
      <c r="M34" s="197"/>
      <c r="N34" s="197"/>
      <c r="O34" s="197"/>
      <c r="P34" s="197"/>
      <c r="W34" s="228">
        <f>ROUND(BB94 + SUM(CF101:CF105), 2)</f>
        <v>0</v>
      </c>
      <c r="X34" s="197"/>
      <c r="Y34" s="197"/>
      <c r="Z34" s="197"/>
      <c r="AA34" s="197"/>
      <c r="AB34" s="197"/>
      <c r="AC34" s="197"/>
      <c r="AD34" s="197"/>
      <c r="AE34" s="197"/>
      <c r="AK34" s="228">
        <v>0</v>
      </c>
      <c r="AL34" s="197"/>
      <c r="AM34" s="197"/>
      <c r="AN34" s="197"/>
      <c r="AO34" s="197"/>
      <c r="AR34" s="35"/>
      <c r="BE34" s="209"/>
    </row>
    <row r="35" spans="1:57" s="2" customFormat="1" ht="14.4" hidden="1" customHeight="1">
      <c r="B35" s="35"/>
      <c r="F35" s="23" t="s">
        <v>45</v>
      </c>
      <c r="L35" s="196">
        <v>0.2</v>
      </c>
      <c r="M35" s="197"/>
      <c r="N35" s="197"/>
      <c r="O35" s="197"/>
      <c r="P35" s="197"/>
      <c r="W35" s="228">
        <f>ROUND(BC94 + SUM(CG101:CG105), 2)</f>
        <v>0</v>
      </c>
      <c r="X35" s="197"/>
      <c r="Y35" s="197"/>
      <c r="Z35" s="197"/>
      <c r="AA35" s="197"/>
      <c r="AB35" s="197"/>
      <c r="AC35" s="197"/>
      <c r="AD35" s="197"/>
      <c r="AE35" s="197"/>
      <c r="AK35" s="228">
        <v>0</v>
      </c>
      <c r="AL35" s="197"/>
      <c r="AM35" s="197"/>
      <c r="AN35" s="197"/>
      <c r="AO35" s="197"/>
      <c r="AR35" s="35"/>
    </row>
    <row r="36" spans="1:57" s="2" customFormat="1" ht="14.4" hidden="1" customHeight="1">
      <c r="B36" s="35"/>
      <c r="F36" s="36" t="s">
        <v>46</v>
      </c>
      <c r="L36" s="206">
        <v>0</v>
      </c>
      <c r="M36" s="205"/>
      <c r="N36" s="205"/>
      <c r="O36" s="205"/>
      <c r="P36" s="205"/>
      <c r="Q36" s="37"/>
      <c r="R36" s="37"/>
      <c r="S36" s="37"/>
      <c r="T36" s="37"/>
      <c r="U36" s="37"/>
      <c r="V36" s="37"/>
      <c r="W36" s="204">
        <f>ROUND(BD94 + SUM(CH101:CH105), 2)</f>
        <v>0</v>
      </c>
      <c r="X36" s="205"/>
      <c r="Y36" s="205"/>
      <c r="Z36" s="205"/>
      <c r="AA36" s="205"/>
      <c r="AB36" s="205"/>
      <c r="AC36" s="205"/>
      <c r="AD36" s="205"/>
      <c r="AE36" s="205"/>
      <c r="AF36" s="37"/>
      <c r="AG36" s="37"/>
      <c r="AH36" s="37"/>
      <c r="AI36" s="37"/>
      <c r="AJ36" s="37"/>
      <c r="AK36" s="204">
        <v>0</v>
      </c>
      <c r="AL36" s="205"/>
      <c r="AM36" s="205"/>
      <c r="AN36" s="205"/>
      <c r="AO36" s="205"/>
      <c r="AP36" s="37"/>
      <c r="AQ36" s="37"/>
      <c r="AR36" s="38"/>
      <c r="AS36" s="37"/>
      <c r="AT36" s="37"/>
      <c r="AU36" s="37"/>
      <c r="AV36" s="37"/>
      <c r="AW36" s="37"/>
      <c r="AX36" s="37"/>
      <c r="AY36" s="37"/>
      <c r="AZ36" s="37"/>
    </row>
    <row r="37" spans="1:57" s="1" customFormat="1" ht="6.9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25.95" customHeight="1">
      <c r="A38" s="30"/>
      <c r="B38" s="31"/>
      <c r="C38" s="39"/>
      <c r="D38" s="40" t="s">
        <v>47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 t="s">
        <v>48</v>
      </c>
      <c r="U38" s="41"/>
      <c r="V38" s="41"/>
      <c r="W38" s="41"/>
      <c r="X38" s="214" t="s">
        <v>49</v>
      </c>
      <c r="Y38" s="212"/>
      <c r="Z38" s="212"/>
      <c r="AA38" s="212"/>
      <c r="AB38" s="212"/>
      <c r="AC38" s="41"/>
      <c r="AD38" s="41"/>
      <c r="AE38" s="41"/>
      <c r="AF38" s="41"/>
      <c r="AG38" s="41"/>
      <c r="AH38" s="41"/>
      <c r="AI38" s="41"/>
      <c r="AJ38" s="41"/>
      <c r="AK38" s="211">
        <f>SUM(AK29:AK36)</f>
        <v>0</v>
      </c>
      <c r="AL38" s="212"/>
      <c r="AM38" s="212"/>
      <c r="AN38" s="212"/>
      <c r="AO38" s="213"/>
      <c r="AP38" s="39"/>
      <c r="AQ38" s="39"/>
      <c r="AR38" s="31"/>
      <c r="BE38" s="30"/>
    </row>
    <row r="39" spans="1:57" s="1" customFormat="1" ht="6.9" customHeight="1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1"/>
      <c r="BE39" s="30"/>
    </row>
    <row r="40" spans="1:57" s="1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  <c r="BE40" s="30"/>
    </row>
    <row r="41" spans="1:57" ht="14.4" customHeight="1">
      <c r="B41" s="16"/>
      <c r="AR41" s="16"/>
    </row>
    <row r="42" spans="1:57" ht="14.4" customHeight="1">
      <c r="B42" s="16"/>
      <c r="AR42" s="16"/>
    </row>
    <row r="43" spans="1:57" ht="14.4" customHeight="1">
      <c r="B43" s="16"/>
      <c r="AR43" s="16"/>
    </row>
    <row r="44" spans="1:57" ht="14.4" customHeight="1">
      <c r="B44" s="16"/>
      <c r="AR44" s="16"/>
    </row>
    <row r="45" spans="1:57" ht="14.4" customHeight="1">
      <c r="B45" s="16"/>
      <c r="AR45" s="16"/>
    </row>
    <row r="46" spans="1:57" ht="14.4" customHeight="1">
      <c r="B46" s="16"/>
      <c r="AR46" s="16"/>
    </row>
    <row r="47" spans="1:57" ht="14.4" customHeight="1">
      <c r="B47" s="16"/>
      <c r="AR47" s="16"/>
    </row>
    <row r="48" spans="1:57" ht="14.4" customHeight="1">
      <c r="B48" s="16"/>
      <c r="AR48" s="16"/>
    </row>
    <row r="49" spans="1:57" s="1" customFormat="1" ht="14.4" customHeight="1">
      <c r="B49" s="43"/>
      <c r="D49" s="44" t="s">
        <v>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51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1" customFormat="1" ht="13.2">
      <c r="A60" s="30"/>
      <c r="B60" s="31"/>
      <c r="C60" s="30"/>
      <c r="D60" s="46" t="s">
        <v>52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53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52</v>
      </c>
      <c r="AI60" s="33"/>
      <c r="AJ60" s="33"/>
      <c r="AK60" s="33"/>
      <c r="AL60" s="33"/>
      <c r="AM60" s="46" t="s">
        <v>53</v>
      </c>
      <c r="AN60" s="33"/>
      <c r="AO60" s="33"/>
      <c r="AP60" s="30"/>
      <c r="AQ60" s="30"/>
      <c r="AR60" s="31"/>
      <c r="BE60" s="30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1" customFormat="1" ht="13.2">
      <c r="A64" s="30"/>
      <c r="B64" s="31"/>
      <c r="C64" s="30"/>
      <c r="D64" s="44" t="s">
        <v>54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55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1" customFormat="1" ht="13.2">
      <c r="A75" s="30"/>
      <c r="B75" s="31"/>
      <c r="C75" s="30"/>
      <c r="D75" s="46" t="s">
        <v>52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53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52</v>
      </c>
      <c r="AI75" s="33"/>
      <c r="AJ75" s="33"/>
      <c r="AK75" s="33"/>
      <c r="AL75" s="33"/>
      <c r="AM75" s="46" t="s">
        <v>53</v>
      </c>
      <c r="AN75" s="33"/>
      <c r="AO75" s="33"/>
      <c r="AP75" s="30"/>
      <c r="AQ75" s="30"/>
      <c r="AR75" s="31"/>
      <c r="BE75" s="30"/>
    </row>
    <row r="76" spans="1:57" s="1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1" customFormat="1" ht="6.9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1" s="1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1" s="1" customFormat="1" ht="24.9" customHeight="1">
      <c r="A82" s="30"/>
      <c r="B82" s="31"/>
      <c r="C82" s="17" t="s">
        <v>56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1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3" customFormat="1" ht="12" customHeight="1">
      <c r="B84" s="52"/>
      <c r="C84" s="23" t="s">
        <v>11</v>
      </c>
      <c r="L84" s="3" t="str">
        <f>K5</f>
        <v>PV456</v>
      </c>
      <c r="AR84" s="52"/>
    </row>
    <row r="85" spans="1:91" s="4" customFormat="1" ht="36.9" customHeight="1">
      <c r="B85" s="53"/>
      <c r="C85" s="54" t="s">
        <v>14</v>
      </c>
      <c r="L85" s="234" t="str">
        <f>K6</f>
        <v>Okoličná na Ostrove, parkoviská pri materskej a základnej škole - SO 01</v>
      </c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R85" s="53"/>
    </row>
    <row r="86" spans="1:91" s="1" customFormat="1" ht="6.9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1" customFormat="1" ht="12" customHeight="1">
      <c r="A87" s="30"/>
      <c r="B87" s="31"/>
      <c r="C87" s="23" t="s">
        <v>18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k.ú. Okoličná na Ostrove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3" t="s">
        <v>20</v>
      </c>
      <c r="AJ87" s="30"/>
      <c r="AK87" s="30"/>
      <c r="AL87" s="30"/>
      <c r="AM87" s="222" t="str">
        <f>IF(AN8= "","",AN8)</f>
        <v>. 3. 2022</v>
      </c>
      <c r="AN87" s="222"/>
      <c r="AO87" s="30"/>
      <c r="AP87" s="30"/>
      <c r="AQ87" s="30"/>
      <c r="AR87" s="31"/>
      <c r="BE87" s="30"/>
    </row>
    <row r="88" spans="1:91" s="1" customFormat="1" ht="6.9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1" customFormat="1" ht="15.15" customHeight="1">
      <c r="A89" s="30"/>
      <c r="B89" s="31"/>
      <c r="C89" s="23" t="s">
        <v>21</v>
      </c>
      <c r="D89" s="30"/>
      <c r="E89" s="30"/>
      <c r="F89" s="30"/>
      <c r="G89" s="30"/>
      <c r="H89" s="30"/>
      <c r="I89" s="30"/>
      <c r="J89" s="30"/>
      <c r="K89" s="30"/>
      <c r="L89" s="3" t="str">
        <f>IF(E11= "","",E11)</f>
        <v>Obec Okoličná na Ostrove, Hlavná 68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3" t="s">
        <v>27</v>
      </c>
      <c r="AJ89" s="30"/>
      <c r="AK89" s="30"/>
      <c r="AL89" s="30"/>
      <c r="AM89" s="245" t="str">
        <f>IF(E17="","",E17)</f>
        <v>Ing. František Németh</v>
      </c>
      <c r="AN89" s="246"/>
      <c r="AO89" s="246"/>
      <c r="AP89" s="246"/>
      <c r="AQ89" s="30"/>
      <c r="AR89" s="31"/>
      <c r="AS89" s="241" t="s">
        <v>57</v>
      </c>
      <c r="AT89" s="242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1" s="1" customFormat="1" ht="15.15" customHeight="1">
      <c r="A90" s="30"/>
      <c r="B90" s="31"/>
      <c r="C90" s="23" t="s">
        <v>25</v>
      </c>
      <c r="D90" s="30"/>
      <c r="E90" s="30"/>
      <c r="F90" s="30"/>
      <c r="G90" s="30"/>
      <c r="H90" s="30"/>
      <c r="I90" s="30"/>
      <c r="J90" s="30"/>
      <c r="K90" s="30"/>
      <c r="L90" s="3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3" t="s">
        <v>31</v>
      </c>
      <c r="AJ90" s="30"/>
      <c r="AK90" s="30"/>
      <c r="AL90" s="30"/>
      <c r="AM90" s="245" t="str">
        <f>IF(E20="","",E20)</f>
        <v xml:space="preserve"> </v>
      </c>
      <c r="AN90" s="246"/>
      <c r="AO90" s="246"/>
      <c r="AP90" s="246"/>
      <c r="AQ90" s="30"/>
      <c r="AR90" s="31"/>
      <c r="AS90" s="243"/>
      <c r="AT90" s="244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1" s="1" customFormat="1" ht="10.8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43"/>
      <c r="AT91" s="244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1" s="1" customFormat="1" ht="29.25" customHeight="1">
      <c r="A92" s="30"/>
      <c r="B92" s="31"/>
      <c r="C92" s="236" t="s">
        <v>58</v>
      </c>
      <c r="D92" s="237"/>
      <c r="E92" s="237"/>
      <c r="F92" s="237"/>
      <c r="G92" s="237"/>
      <c r="H92" s="41"/>
      <c r="I92" s="239" t="s">
        <v>59</v>
      </c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8" t="s">
        <v>60</v>
      </c>
      <c r="AH92" s="237"/>
      <c r="AI92" s="237"/>
      <c r="AJ92" s="237"/>
      <c r="AK92" s="237"/>
      <c r="AL92" s="237"/>
      <c r="AM92" s="237"/>
      <c r="AN92" s="239" t="s">
        <v>61</v>
      </c>
      <c r="AO92" s="237"/>
      <c r="AP92" s="240"/>
      <c r="AQ92" s="61" t="s">
        <v>62</v>
      </c>
      <c r="AR92" s="31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0"/>
    </row>
    <row r="93" spans="1:91" s="1" customFormat="1" ht="10.8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0"/>
    </row>
    <row r="94" spans="1:91" s="5" customFormat="1" ht="32.4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47">
        <f>ROUND(AG95,2)</f>
        <v>0</v>
      </c>
      <c r="AH94" s="247"/>
      <c r="AI94" s="247"/>
      <c r="AJ94" s="247"/>
      <c r="AK94" s="247"/>
      <c r="AL94" s="247"/>
      <c r="AM94" s="247"/>
      <c r="AN94" s="215">
        <f t="shared" ref="AN94:AN99" si="0">SUM(AG94,AT94)</f>
        <v>0</v>
      </c>
      <c r="AO94" s="215"/>
      <c r="AP94" s="215"/>
      <c r="AQ94" s="72" t="s">
        <v>1</v>
      </c>
      <c r="AR94" s="68"/>
      <c r="AS94" s="73">
        <f>ROUND(AS95,2)</f>
        <v>0</v>
      </c>
      <c r="AT94" s="74">
        <f t="shared" ref="AT94:AT99" si="1">ROUND(SUM(AV94:AW94),2)</f>
        <v>0</v>
      </c>
      <c r="AU94" s="75">
        <f>ROUND(AU95,5)</f>
        <v>0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6" customFormat="1" ht="24.75" customHeight="1">
      <c r="B95" s="79"/>
      <c r="C95" s="80"/>
      <c r="D95" s="233" t="s">
        <v>81</v>
      </c>
      <c r="E95" s="233"/>
      <c r="F95" s="233"/>
      <c r="G95" s="233"/>
      <c r="H95" s="233"/>
      <c r="I95" s="81"/>
      <c r="J95" s="233" t="s">
        <v>82</v>
      </c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2">
        <f>ROUND(AG96+AG97,2)</f>
        <v>0</v>
      </c>
      <c r="AH95" s="231"/>
      <c r="AI95" s="231"/>
      <c r="AJ95" s="231"/>
      <c r="AK95" s="231"/>
      <c r="AL95" s="231"/>
      <c r="AM95" s="231"/>
      <c r="AN95" s="230">
        <f t="shared" si="0"/>
        <v>0</v>
      </c>
      <c r="AO95" s="231"/>
      <c r="AP95" s="231"/>
      <c r="AQ95" s="82" t="s">
        <v>83</v>
      </c>
      <c r="AR95" s="79"/>
      <c r="AS95" s="83">
        <f>ROUND(AS96+AS97,2)</f>
        <v>0</v>
      </c>
      <c r="AT95" s="84">
        <f t="shared" si="1"/>
        <v>0</v>
      </c>
      <c r="AU95" s="85">
        <f>ROUND(AU96+AU97,5)</f>
        <v>0</v>
      </c>
      <c r="AV95" s="84">
        <f>ROUND(AZ95*L32,2)</f>
        <v>0</v>
      </c>
      <c r="AW95" s="84">
        <f>ROUND(BA95*L33,2)</f>
        <v>0</v>
      </c>
      <c r="AX95" s="84">
        <f>ROUND(BB95*L32,2)</f>
        <v>0</v>
      </c>
      <c r="AY95" s="84">
        <f>ROUND(BC95*L33,2)</f>
        <v>0</v>
      </c>
      <c r="AZ95" s="84">
        <f>ROUND(AZ96+AZ97,2)</f>
        <v>0</v>
      </c>
      <c r="BA95" s="84">
        <f>ROUND(BA96+BA97,2)</f>
        <v>0</v>
      </c>
      <c r="BB95" s="84">
        <f>ROUND(BB96+BB97,2)</f>
        <v>0</v>
      </c>
      <c r="BC95" s="84">
        <f>ROUND(BC96+BC97,2)</f>
        <v>0</v>
      </c>
      <c r="BD95" s="86">
        <f>ROUND(BD96+BD97,2)</f>
        <v>0</v>
      </c>
      <c r="BS95" s="87" t="s">
        <v>76</v>
      </c>
      <c r="BT95" s="87" t="s">
        <v>84</v>
      </c>
      <c r="BU95" s="87" t="s">
        <v>78</v>
      </c>
      <c r="BV95" s="87" t="s">
        <v>79</v>
      </c>
      <c r="BW95" s="87" t="s">
        <v>85</v>
      </c>
      <c r="BX95" s="87" t="s">
        <v>4</v>
      </c>
      <c r="CL95" s="87" t="s">
        <v>1</v>
      </c>
      <c r="CM95" s="87" t="s">
        <v>77</v>
      </c>
    </row>
    <row r="96" spans="1:91" s="3" customFormat="1" ht="16.5" customHeight="1">
      <c r="A96" s="88" t="s">
        <v>86</v>
      </c>
      <c r="B96" s="52"/>
      <c r="C96" s="9"/>
      <c r="D96" s="9"/>
      <c r="E96" s="221" t="s">
        <v>87</v>
      </c>
      <c r="F96" s="221"/>
      <c r="G96" s="221"/>
      <c r="H96" s="221"/>
      <c r="I96" s="221"/>
      <c r="J96" s="9"/>
      <c r="K96" s="221" t="s">
        <v>88</v>
      </c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19">
        <f ca="1">'01 - Stavebná časť'!J34</f>
        <v>0</v>
      </c>
      <c r="AH96" s="220"/>
      <c r="AI96" s="220"/>
      <c r="AJ96" s="220"/>
      <c r="AK96" s="220"/>
      <c r="AL96" s="220"/>
      <c r="AM96" s="220"/>
      <c r="AN96" s="219">
        <f t="shared" si="0"/>
        <v>0</v>
      </c>
      <c r="AO96" s="220"/>
      <c r="AP96" s="220"/>
      <c r="AQ96" s="89" t="s">
        <v>89</v>
      </c>
      <c r="AR96" s="52"/>
      <c r="AS96" s="90">
        <v>0</v>
      </c>
      <c r="AT96" s="91">
        <f t="shared" si="1"/>
        <v>0</v>
      </c>
      <c r="AU96" s="92">
        <f ca="1">'01 - Stavebná časť'!P137</f>
        <v>0</v>
      </c>
      <c r="AV96" s="91">
        <f ca="1">'01 - Stavebná časť'!J37</f>
        <v>0</v>
      </c>
      <c r="AW96" s="91">
        <f ca="1">'01 - Stavebná časť'!J38</f>
        <v>0</v>
      </c>
      <c r="AX96" s="91">
        <f ca="1">'01 - Stavebná časť'!J39</f>
        <v>0</v>
      </c>
      <c r="AY96" s="91">
        <f ca="1">'01 - Stavebná časť'!J40</f>
        <v>0</v>
      </c>
      <c r="AZ96" s="91">
        <f ca="1">'01 - Stavebná časť'!F37</f>
        <v>0</v>
      </c>
      <c r="BA96" s="91">
        <f ca="1">'01 - Stavebná časť'!F38</f>
        <v>0</v>
      </c>
      <c r="BB96" s="91">
        <f ca="1">'01 - Stavebná časť'!F39</f>
        <v>0</v>
      </c>
      <c r="BC96" s="91">
        <f ca="1">'01 - Stavebná časť'!F40</f>
        <v>0</v>
      </c>
      <c r="BD96" s="93">
        <f ca="1">'01 - Stavebná časť'!F41</f>
        <v>0</v>
      </c>
      <c r="BT96" s="21" t="s">
        <v>90</v>
      </c>
      <c r="BV96" s="21" t="s">
        <v>79</v>
      </c>
      <c r="BW96" s="21" t="s">
        <v>91</v>
      </c>
      <c r="BX96" s="21" t="s">
        <v>85</v>
      </c>
      <c r="CL96" s="21" t="s">
        <v>1</v>
      </c>
    </row>
    <row r="97" spans="1:90" s="3" customFormat="1" ht="16.5" customHeight="1">
      <c r="B97" s="52"/>
      <c r="C97" s="9"/>
      <c r="D97" s="9"/>
      <c r="E97" s="221" t="s">
        <v>92</v>
      </c>
      <c r="F97" s="221"/>
      <c r="G97" s="221"/>
      <c r="H97" s="221"/>
      <c r="I97" s="221"/>
      <c r="J97" s="9"/>
      <c r="K97" s="221" t="s">
        <v>93</v>
      </c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9">
        <f>ROUND(SUM(AG98:AG99),2)</f>
        <v>0</v>
      </c>
      <c r="AH97" s="220"/>
      <c r="AI97" s="220"/>
      <c r="AJ97" s="220"/>
      <c r="AK97" s="220"/>
      <c r="AL97" s="220"/>
      <c r="AM97" s="220"/>
      <c r="AN97" s="219">
        <f t="shared" si="0"/>
        <v>0</v>
      </c>
      <c r="AO97" s="220"/>
      <c r="AP97" s="220"/>
      <c r="AQ97" s="89" t="s">
        <v>89</v>
      </c>
      <c r="AR97" s="52"/>
      <c r="AS97" s="90">
        <f>ROUND(SUM(AS98:AS99),2)</f>
        <v>0</v>
      </c>
      <c r="AT97" s="91">
        <f t="shared" si="1"/>
        <v>0</v>
      </c>
      <c r="AU97" s="92">
        <f>ROUND(SUM(AU98:AU99),5)</f>
        <v>0</v>
      </c>
      <c r="AV97" s="91">
        <f>ROUND(AZ97*L32,2)</f>
        <v>0</v>
      </c>
      <c r="AW97" s="91">
        <f>ROUND(BA97*L33,2)</f>
        <v>0</v>
      </c>
      <c r="AX97" s="91">
        <f>ROUND(BB97*L32,2)</f>
        <v>0</v>
      </c>
      <c r="AY97" s="91">
        <f>ROUND(BC97*L33,2)</f>
        <v>0</v>
      </c>
      <c r="AZ97" s="91">
        <f>ROUND(SUM(AZ98:AZ99),2)</f>
        <v>0</v>
      </c>
      <c r="BA97" s="91">
        <f>ROUND(SUM(BA98:BA99),2)</f>
        <v>0</v>
      </c>
      <c r="BB97" s="91">
        <f>ROUND(SUM(BB98:BB99),2)</f>
        <v>0</v>
      </c>
      <c r="BC97" s="91">
        <f>ROUND(SUM(BC98:BC99),2)</f>
        <v>0</v>
      </c>
      <c r="BD97" s="93">
        <f>ROUND(SUM(BD98:BD99),2)</f>
        <v>0</v>
      </c>
      <c r="BS97" s="21" t="s">
        <v>76</v>
      </c>
      <c r="BT97" s="21" t="s">
        <v>90</v>
      </c>
      <c r="BU97" s="21" t="s">
        <v>78</v>
      </c>
      <c r="BV97" s="21" t="s">
        <v>79</v>
      </c>
      <c r="BW97" s="21" t="s">
        <v>94</v>
      </c>
      <c r="BX97" s="21" t="s">
        <v>85</v>
      </c>
      <c r="CL97" s="21" t="s">
        <v>1</v>
      </c>
    </row>
    <row r="98" spans="1:90" s="3" customFormat="1" ht="16.5" customHeight="1">
      <c r="A98" s="88" t="s">
        <v>86</v>
      </c>
      <c r="B98" s="52"/>
      <c r="C98" s="9"/>
      <c r="D98" s="9"/>
      <c r="E98" s="9"/>
      <c r="F98" s="221" t="s">
        <v>95</v>
      </c>
      <c r="G98" s="221"/>
      <c r="H98" s="221"/>
      <c r="I98" s="221"/>
      <c r="J98" s="221"/>
      <c r="K98" s="9"/>
      <c r="L98" s="221" t="s">
        <v>96</v>
      </c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19">
        <f ca="1">'02_01 - Trvalé dopravné z...'!J36</f>
        <v>0</v>
      </c>
      <c r="AH98" s="220"/>
      <c r="AI98" s="220"/>
      <c r="AJ98" s="220"/>
      <c r="AK98" s="220"/>
      <c r="AL98" s="220"/>
      <c r="AM98" s="220"/>
      <c r="AN98" s="219">
        <f t="shared" si="0"/>
        <v>0</v>
      </c>
      <c r="AO98" s="220"/>
      <c r="AP98" s="220"/>
      <c r="AQ98" s="89" t="s">
        <v>89</v>
      </c>
      <c r="AR98" s="52"/>
      <c r="AS98" s="90">
        <v>0</v>
      </c>
      <c r="AT98" s="91">
        <f t="shared" si="1"/>
        <v>0</v>
      </c>
      <c r="AU98" s="92">
        <f ca="1">'02_01 - Trvalé dopravné z...'!P140</f>
        <v>0</v>
      </c>
      <c r="AV98" s="91">
        <f ca="1">'02_01 - Trvalé dopravné z...'!J39</f>
        <v>0</v>
      </c>
      <c r="AW98" s="91">
        <f ca="1">'02_01 - Trvalé dopravné z...'!J40</f>
        <v>0</v>
      </c>
      <c r="AX98" s="91">
        <f ca="1">'02_01 - Trvalé dopravné z...'!J41</f>
        <v>0</v>
      </c>
      <c r="AY98" s="91">
        <f ca="1">'02_01 - Trvalé dopravné z...'!J42</f>
        <v>0</v>
      </c>
      <c r="AZ98" s="91">
        <f ca="1">'02_01 - Trvalé dopravné z...'!F39</f>
        <v>0</v>
      </c>
      <c r="BA98" s="91">
        <f ca="1">'02_01 - Trvalé dopravné z...'!F40</f>
        <v>0</v>
      </c>
      <c r="BB98" s="91">
        <f ca="1">'02_01 - Trvalé dopravné z...'!F41</f>
        <v>0</v>
      </c>
      <c r="BC98" s="91">
        <f ca="1">'02_01 - Trvalé dopravné z...'!F42</f>
        <v>0</v>
      </c>
      <c r="BD98" s="93">
        <f ca="1">'02_01 - Trvalé dopravné z...'!F43</f>
        <v>0</v>
      </c>
      <c r="BT98" s="21" t="s">
        <v>97</v>
      </c>
      <c r="BV98" s="21" t="s">
        <v>79</v>
      </c>
      <c r="BW98" s="21" t="s">
        <v>98</v>
      </c>
      <c r="BX98" s="21" t="s">
        <v>94</v>
      </c>
      <c r="CL98" s="21" t="s">
        <v>1</v>
      </c>
    </row>
    <row r="99" spans="1:90" s="3" customFormat="1" ht="16.5" customHeight="1">
      <c r="A99" s="88" t="s">
        <v>86</v>
      </c>
      <c r="B99" s="52"/>
      <c r="C99" s="9"/>
      <c r="D99" s="9"/>
      <c r="E99" s="9"/>
      <c r="F99" s="221" t="s">
        <v>99</v>
      </c>
      <c r="G99" s="221"/>
      <c r="H99" s="221"/>
      <c r="I99" s="221"/>
      <c r="J99" s="221"/>
      <c r="K99" s="9"/>
      <c r="L99" s="221" t="s">
        <v>100</v>
      </c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19">
        <f ca="1">'02_02 - Dočasné dopravné ...'!J36</f>
        <v>0</v>
      </c>
      <c r="AH99" s="220"/>
      <c r="AI99" s="220"/>
      <c r="AJ99" s="220"/>
      <c r="AK99" s="220"/>
      <c r="AL99" s="220"/>
      <c r="AM99" s="220"/>
      <c r="AN99" s="219">
        <f t="shared" si="0"/>
        <v>0</v>
      </c>
      <c r="AO99" s="220"/>
      <c r="AP99" s="220"/>
      <c r="AQ99" s="89" t="s">
        <v>89</v>
      </c>
      <c r="AR99" s="52"/>
      <c r="AS99" s="94">
        <v>0</v>
      </c>
      <c r="AT99" s="95">
        <f t="shared" si="1"/>
        <v>0</v>
      </c>
      <c r="AU99" s="96">
        <f ca="1">'02_02 - Dočasné dopravné ...'!P137</f>
        <v>0</v>
      </c>
      <c r="AV99" s="95">
        <f ca="1">'02_02 - Dočasné dopravné ...'!J39</f>
        <v>0</v>
      </c>
      <c r="AW99" s="95">
        <f ca="1">'02_02 - Dočasné dopravné ...'!J40</f>
        <v>0</v>
      </c>
      <c r="AX99" s="95">
        <f ca="1">'02_02 - Dočasné dopravné ...'!J41</f>
        <v>0</v>
      </c>
      <c r="AY99" s="95">
        <f ca="1">'02_02 - Dočasné dopravné ...'!J42</f>
        <v>0</v>
      </c>
      <c r="AZ99" s="95">
        <f ca="1">'02_02 - Dočasné dopravné ...'!F39</f>
        <v>0</v>
      </c>
      <c r="BA99" s="95">
        <f ca="1">'02_02 - Dočasné dopravné ...'!F40</f>
        <v>0</v>
      </c>
      <c r="BB99" s="95">
        <f ca="1">'02_02 - Dočasné dopravné ...'!F41</f>
        <v>0</v>
      </c>
      <c r="BC99" s="95">
        <f ca="1">'02_02 - Dočasné dopravné ...'!F42</f>
        <v>0</v>
      </c>
      <c r="BD99" s="97">
        <f ca="1">'02_02 - Dočasné dopravné ...'!F43</f>
        <v>0</v>
      </c>
      <c r="BT99" s="21" t="s">
        <v>97</v>
      </c>
      <c r="BV99" s="21" t="s">
        <v>79</v>
      </c>
      <c r="BW99" s="21" t="s">
        <v>101</v>
      </c>
      <c r="BX99" s="21" t="s">
        <v>94</v>
      </c>
      <c r="CL99" s="21" t="s">
        <v>1</v>
      </c>
    </row>
    <row r="100" spans="1:90">
      <c r="B100" s="16"/>
      <c r="AR100" s="16"/>
    </row>
    <row r="101" spans="1:90" s="1" customFormat="1" ht="30" customHeight="1">
      <c r="A101" s="30"/>
      <c r="B101" s="31"/>
      <c r="C101" s="69" t="s">
        <v>102</v>
      </c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215">
        <f>ROUND(SUM(AG102:AG105), 2)</f>
        <v>0</v>
      </c>
      <c r="AH101" s="215"/>
      <c r="AI101" s="215"/>
      <c r="AJ101" s="215"/>
      <c r="AK101" s="215"/>
      <c r="AL101" s="215"/>
      <c r="AM101" s="215"/>
      <c r="AN101" s="215">
        <f>ROUND(SUM(AN102:AN105), 2)</f>
        <v>0</v>
      </c>
      <c r="AO101" s="215"/>
      <c r="AP101" s="215"/>
      <c r="AQ101" s="98"/>
      <c r="AR101" s="31"/>
      <c r="AS101" s="62" t="s">
        <v>103</v>
      </c>
      <c r="AT101" s="63" t="s">
        <v>104</v>
      </c>
      <c r="AU101" s="63" t="s">
        <v>41</v>
      </c>
      <c r="AV101" s="64" t="s">
        <v>64</v>
      </c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90" s="1" customFormat="1" ht="19.95" customHeight="1">
      <c r="A102" s="30"/>
      <c r="B102" s="31"/>
      <c r="C102" s="30"/>
      <c r="D102" s="217" t="s">
        <v>105</v>
      </c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30"/>
      <c r="AD102" s="30"/>
      <c r="AE102" s="30"/>
      <c r="AF102" s="30"/>
      <c r="AG102" s="218">
        <f>ROUND(AG94 * AS102, 2)</f>
        <v>0</v>
      </c>
      <c r="AH102" s="219"/>
      <c r="AI102" s="219"/>
      <c r="AJ102" s="219"/>
      <c r="AK102" s="219"/>
      <c r="AL102" s="219"/>
      <c r="AM102" s="219"/>
      <c r="AN102" s="219">
        <f>ROUND(AG102 + AV102, 2)</f>
        <v>0</v>
      </c>
      <c r="AO102" s="219"/>
      <c r="AP102" s="219"/>
      <c r="AQ102" s="30"/>
      <c r="AR102" s="31"/>
      <c r="AS102" s="100">
        <v>0</v>
      </c>
      <c r="AT102" s="101" t="s">
        <v>106</v>
      </c>
      <c r="AU102" s="101" t="s">
        <v>42</v>
      </c>
      <c r="AV102" s="93">
        <f>ROUND(IF(AU102="základná",AG102*L32,IF(AU102="znížená",AG102*L33,0)), 2)</f>
        <v>0</v>
      </c>
      <c r="AW102" s="30"/>
      <c r="AX102" s="30"/>
      <c r="AY102" s="30"/>
      <c r="AZ102" s="30"/>
      <c r="BA102" s="30"/>
      <c r="BB102" s="30"/>
      <c r="BC102" s="30"/>
      <c r="BD102" s="30"/>
      <c r="BE102" s="30"/>
      <c r="BV102" s="13" t="s">
        <v>107</v>
      </c>
      <c r="BY102" s="102">
        <f>IF(AU102="základná",AV102,0)</f>
        <v>0</v>
      </c>
      <c r="BZ102" s="102">
        <f>IF(AU102="znížená",AV102,0)</f>
        <v>0</v>
      </c>
      <c r="CA102" s="102">
        <v>0</v>
      </c>
      <c r="CB102" s="102">
        <v>0</v>
      </c>
      <c r="CC102" s="102">
        <v>0</v>
      </c>
      <c r="CD102" s="102">
        <f>IF(AU102="základná",AG102,0)</f>
        <v>0</v>
      </c>
      <c r="CE102" s="102">
        <f>IF(AU102="znížená",AG102,0)</f>
        <v>0</v>
      </c>
      <c r="CF102" s="102">
        <f>IF(AU102="zákl. prenesená",AG102,0)</f>
        <v>0</v>
      </c>
      <c r="CG102" s="102">
        <f>IF(AU102="zníž. prenesená",AG102,0)</f>
        <v>0</v>
      </c>
      <c r="CH102" s="102">
        <f>IF(AU102="nulová",AG102,0)</f>
        <v>0</v>
      </c>
      <c r="CI102" s="13">
        <f>IF(AU102="základná",1,IF(AU102="znížená",2,IF(AU102="zákl. prenesená",4,IF(AU102="zníž. prenesená",5,3))))</f>
        <v>1</v>
      </c>
      <c r="CJ102" s="13">
        <f>IF(AT102="stavebná časť",1,IF(AT102="investičná časť",2,3))</f>
        <v>1</v>
      </c>
      <c r="CK102" s="13" t="str">
        <f>IF(D102="Vyplň vlastné","","x")</f>
        <v>x</v>
      </c>
    </row>
    <row r="103" spans="1:90" s="1" customFormat="1" ht="19.95" customHeight="1">
      <c r="A103" s="30"/>
      <c r="B103" s="31"/>
      <c r="C103" s="30"/>
      <c r="D103" s="216" t="s">
        <v>108</v>
      </c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30"/>
      <c r="AD103" s="30"/>
      <c r="AE103" s="30"/>
      <c r="AF103" s="30"/>
      <c r="AG103" s="218">
        <f>ROUND(AG94 * AS103, 2)</f>
        <v>0</v>
      </c>
      <c r="AH103" s="219"/>
      <c r="AI103" s="219"/>
      <c r="AJ103" s="219"/>
      <c r="AK103" s="219"/>
      <c r="AL103" s="219"/>
      <c r="AM103" s="219"/>
      <c r="AN103" s="219">
        <f>ROUND(AG103 + AV103, 2)</f>
        <v>0</v>
      </c>
      <c r="AO103" s="219"/>
      <c r="AP103" s="219"/>
      <c r="AQ103" s="30"/>
      <c r="AR103" s="31"/>
      <c r="AS103" s="100">
        <v>0</v>
      </c>
      <c r="AT103" s="101" t="s">
        <v>106</v>
      </c>
      <c r="AU103" s="101" t="s">
        <v>42</v>
      </c>
      <c r="AV103" s="93">
        <f>ROUND(IF(AU103="základná",AG103*L32,IF(AU103="znížená",AG103*L33,0)), 2)</f>
        <v>0</v>
      </c>
      <c r="AW103" s="30"/>
      <c r="AX103" s="30"/>
      <c r="AY103" s="30"/>
      <c r="AZ103" s="30"/>
      <c r="BA103" s="30"/>
      <c r="BB103" s="30"/>
      <c r="BC103" s="30"/>
      <c r="BD103" s="30"/>
      <c r="BE103" s="30"/>
      <c r="BV103" s="13" t="s">
        <v>109</v>
      </c>
      <c r="BY103" s="102">
        <f>IF(AU103="základná",AV103,0)</f>
        <v>0</v>
      </c>
      <c r="BZ103" s="102">
        <f>IF(AU103="znížená",AV103,0)</f>
        <v>0</v>
      </c>
      <c r="CA103" s="102">
        <v>0</v>
      </c>
      <c r="CB103" s="102">
        <v>0</v>
      </c>
      <c r="CC103" s="102">
        <v>0</v>
      </c>
      <c r="CD103" s="102">
        <f>IF(AU103="základná",AG103,0)</f>
        <v>0</v>
      </c>
      <c r="CE103" s="102">
        <f>IF(AU103="znížená",AG103,0)</f>
        <v>0</v>
      </c>
      <c r="CF103" s="102">
        <f>IF(AU103="zákl. prenesená",AG103,0)</f>
        <v>0</v>
      </c>
      <c r="CG103" s="102">
        <f>IF(AU103="zníž. prenesená",AG103,0)</f>
        <v>0</v>
      </c>
      <c r="CH103" s="102">
        <f>IF(AU103="nulová",AG103,0)</f>
        <v>0</v>
      </c>
      <c r="CI103" s="13">
        <f>IF(AU103="základná",1,IF(AU103="znížená",2,IF(AU103="zákl. prenesená",4,IF(AU103="zníž. prenesená",5,3))))</f>
        <v>1</v>
      </c>
      <c r="CJ103" s="13">
        <f>IF(AT103="stavebná časť",1,IF(AT103="investičná časť",2,3))</f>
        <v>1</v>
      </c>
      <c r="CK103" s="13" t="str">
        <f>IF(D103="Vyplň vlastné","","x")</f>
        <v/>
      </c>
    </row>
    <row r="104" spans="1:90" s="1" customFormat="1" ht="19.95" customHeight="1">
      <c r="A104" s="30"/>
      <c r="B104" s="31"/>
      <c r="C104" s="30"/>
      <c r="D104" s="216" t="s">
        <v>108</v>
      </c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30"/>
      <c r="AD104" s="30"/>
      <c r="AE104" s="30"/>
      <c r="AF104" s="30"/>
      <c r="AG104" s="218">
        <f>ROUND(AG94 * AS104, 2)</f>
        <v>0</v>
      </c>
      <c r="AH104" s="219"/>
      <c r="AI104" s="219"/>
      <c r="AJ104" s="219"/>
      <c r="AK104" s="219"/>
      <c r="AL104" s="219"/>
      <c r="AM104" s="219"/>
      <c r="AN104" s="219">
        <f>ROUND(AG104 + AV104, 2)</f>
        <v>0</v>
      </c>
      <c r="AO104" s="219"/>
      <c r="AP104" s="219"/>
      <c r="AQ104" s="30"/>
      <c r="AR104" s="31"/>
      <c r="AS104" s="100">
        <v>0</v>
      </c>
      <c r="AT104" s="101" t="s">
        <v>106</v>
      </c>
      <c r="AU104" s="101" t="s">
        <v>42</v>
      </c>
      <c r="AV104" s="93">
        <f>ROUND(IF(AU104="základná",AG104*L32,IF(AU104="znížená",AG104*L33,0)), 2)</f>
        <v>0</v>
      </c>
      <c r="AW104" s="30"/>
      <c r="AX104" s="30"/>
      <c r="AY104" s="30"/>
      <c r="AZ104" s="30"/>
      <c r="BA104" s="30"/>
      <c r="BB104" s="30"/>
      <c r="BC104" s="30"/>
      <c r="BD104" s="30"/>
      <c r="BE104" s="30"/>
      <c r="BV104" s="13" t="s">
        <v>109</v>
      </c>
      <c r="BY104" s="102">
        <f>IF(AU104="základná",AV104,0)</f>
        <v>0</v>
      </c>
      <c r="BZ104" s="102">
        <f>IF(AU104="znížená",AV104,0)</f>
        <v>0</v>
      </c>
      <c r="CA104" s="102">
        <v>0</v>
      </c>
      <c r="CB104" s="102">
        <v>0</v>
      </c>
      <c r="CC104" s="102">
        <v>0</v>
      </c>
      <c r="CD104" s="102">
        <f>IF(AU104="základná",AG104,0)</f>
        <v>0</v>
      </c>
      <c r="CE104" s="102">
        <f>IF(AU104="znížená",AG104,0)</f>
        <v>0</v>
      </c>
      <c r="CF104" s="102">
        <f>IF(AU104="zákl. prenesená",AG104,0)</f>
        <v>0</v>
      </c>
      <c r="CG104" s="102">
        <f>IF(AU104="zníž. prenesená",AG104,0)</f>
        <v>0</v>
      </c>
      <c r="CH104" s="102">
        <f>IF(AU104="nulová",AG104,0)</f>
        <v>0</v>
      </c>
      <c r="CI104" s="13">
        <f>IF(AU104="základná",1,IF(AU104="znížená",2,IF(AU104="zákl. prenesená",4,IF(AU104="zníž. prenesená",5,3))))</f>
        <v>1</v>
      </c>
      <c r="CJ104" s="13">
        <f>IF(AT104="stavebná časť",1,IF(AT104="investičná časť",2,3))</f>
        <v>1</v>
      </c>
      <c r="CK104" s="13" t="str">
        <f>IF(D104="Vyplň vlastné","","x")</f>
        <v/>
      </c>
    </row>
    <row r="105" spans="1:90" s="1" customFormat="1" ht="19.95" customHeight="1">
      <c r="A105" s="30"/>
      <c r="B105" s="31"/>
      <c r="C105" s="30"/>
      <c r="D105" s="216" t="s">
        <v>108</v>
      </c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30"/>
      <c r="AD105" s="30"/>
      <c r="AE105" s="30"/>
      <c r="AF105" s="30"/>
      <c r="AG105" s="218">
        <f>ROUND(AG94 * AS105, 2)</f>
        <v>0</v>
      </c>
      <c r="AH105" s="219"/>
      <c r="AI105" s="219"/>
      <c r="AJ105" s="219"/>
      <c r="AK105" s="219"/>
      <c r="AL105" s="219"/>
      <c r="AM105" s="219"/>
      <c r="AN105" s="219">
        <f>ROUND(AG105 + AV105, 2)</f>
        <v>0</v>
      </c>
      <c r="AO105" s="219"/>
      <c r="AP105" s="219"/>
      <c r="AQ105" s="30"/>
      <c r="AR105" s="31"/>
      <c r="AS105" s="103">
        <v>0</v>
      </c>
      <c r="AT105" s="104" t="s">
        <v>106</v>
      </c>
      <c r="AU105" s="104" t="s">
        <v>42</v>
      </c>
      <c r="AV105" s="97">
        <f>ROUND(IF(AU105="základná",AG105*L32,IF(AU105="znížená",AG105*L33,0)), 2)</f>
        <v>0</v>
      </c>
      <c r="AW105" s="30"/>
      <c r="AX105" s="30"/>
      <c r="AY105" s="30"/>
      <c r="AZ105" s="30"/>
      <c r="BA105" s="30"/>
      <c r="BB105" s="30"/>
      <c r="BC105" s="30"/>
      <c r="BD105" s="30"/>
      <c r="BE105" s="30"/>
      <c r="BV105" s="13" t="s">
        <v>109</v>
      </c>
      <c r="BY105" s="102">
        <f>IF(AU105="základná",AV105,0)</f>
        <v>0</v>
      </c>
      <c r="BZ105" s="102">
        <f>IF(AU105="znížená",AV105,0)</f>
        <v>0</v>
      </c>
      <c r="CA105" s="102">
        <v>0</v>
      </c>
      <c r="CB105" s="102">
        <v>0</v>
      </c>
      <c r="CC105" s="102">
        <v>0</v>
      </c>
      <c r="CD105" s="102">
        <f>IF(AU105="základná",AG105,0)</f>
        <v>0</v>
      </c>
      <c r="CE105" s="102">
        <f>IF(AU105="znížená",AG105,0)</f>
        <v>0</v>
      </c>
      <c r="CF105" s="102">
        <f>IF(AU105="zákl. prenesená",AG105,0)</f>
        <v>0</v>
      </c>
      <c r="CG105" s="102">
        <f>IF(AU105="zníž. prenesená",AG105,0)</f>
        <v>0</v>
      </c>
      <c r="CH105" s="102">
        <f>IF(AU105="nulová",AG105,0)</f>
        <v>0</v>
      </c>
      <c r="CI105" s="13">
        <f>IF(AU105="základná",1,IF(AU105="znížená",2,IF(AU105="zákl. prenesená",4,IF(AU105="zníž. prenesená",5,3))))</f>
        <v>1</v>
      </c>
      <c r="CJ105" s="13">
        <f>IF(AT105="stavebná časť",1,IF(AT105="investičná časť",2,3))</f>
        <v>1</v>
      </c>
      <c r="CK105" s="13" t="str">
        <f>IF(D105="Vyplň vlastné","","x")</f>
        <v/>
      </c>
    </row>
    <row r="106" spans="1:90" s="1" customFormat="1" ht="10.8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1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90" s="1" customFormat="1" ht="30" customHeight="1">
      <c r="A107" s="30"/>
      <c r="B107" s="31"/>
      <c r="C107" s="105" t="s">
        <v>110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210">
        <f>ROUND(AG94 + AG101, 2)</f>
        <v>0</v>
      </c>
      <c r="AH107" s="210"/>
      <c r="AI107" s="210"/>
      <c r="AJ107" s="210"/>
      <c r="AK107" s="210"/>
      <c r="AL107" s="210"/>
      <c r="AM107" s="210"/>
      <c r="AN107" s="210">
        <f>ROUND(AN94 + AN101, 2)</f>
        <v>0</v>
      </c>
      <c r="AO107" s="210"/>
      <c r="AP107" s="210"/>
      <c r="AQ107" s="39"/>
      <c r="AR107" s="31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90" s="1" customFormat="1" ht="6.9" customHeight="1">
      <c r="A108" s="30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31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</sheetData>
  <mergeCells count="76">
    <mergeCell ref="AS89:AT91"/>
    <mergeCell ref="AM89:AP89"/>
    <mergeCell ref="AM90:AP90"/>
    <mergeCell ref="AG94:AM94"/>
    <mergeCell ref="AN94:AP94"/>
    <mergeCell ref="E96:I96"/>
    <mergeCell ref="D95:H95"/>
    <mergeCell ref="C92:G92"/>
    <mergeCell ref="AG92:AM92"/>
    <mergeCell ref="AN92:AP92"/>
    <mergeCell ref="I92:AF92"/>
    <mergeCell ref="D105:AB105"/>
    <mergeCell ref="AG105:AM105"/>
    <mergeCell ref="AG101:AM101"/>
    <mergeCell ref="E97:I97"/>
    <mergeCell ref="K97:AF97"/>
    <mergeCell ref="AN97:AP97"/>
    <mergeCell ref="L85:AO85"/>
    <mergeCell ref="AN105:AP105"/>
    <mergeCell ref="D102:AB102"/>
    <mergeCell ref="AG102:AM102"/>
    <mergeCell ref="AN102:AP102"/>
    <mergeCell ref="D104:AB104"/>
    <mergeCell ref="AG104:AM104"/>
    <mergeCell ref="AN104:AP104"/>
    <mergeCell ref="F99:J99"/>
    <mergeCell ref="L99:AF99"/>
    <mergeCell ref="AN99:AP99"/>
    <mergeCell ref="AG99:AM99"/>
    <mergeCell ref="AG97:AM97"/>
    <mergeCell ref="AN95:AP95"/>
    <mergeCell ref="AG95:AM95"/>
    <mergeCell ref="J95:AF95"/>
    <mergeCell ref="K96:AF96"/>
    <mergeCell ref="AG96:AM96"/>
    <mergeCell ref="AN96:AP96"/>
    <mergeCell ref="F98:J98"/>
    <mergeCell ref="L98:AF98"/>
    <mergeCell ref="AM87:AN87"/>
    <mergeCell ref="K5:AO5"/>
    <mergeCell ref="K6:AO6"/>
    <mergeCell ref="E14:AJ14"/>
    <mergeCell ref="E23:AN23"/>
    <mergeCell ref="AK34:AO34"/>
    <mergeCell ref="W34:AE34"/>
    <mergeCell ref="W35:AE35"/>
    <mergeCell ref="AG107:AM107"/>
    <mergeCell ref="AN107:AP107"/>
    <mergeCell ref="AK38:AO38"/>
    <mergeCell ref="X38:AB38"/>
    <mergeCell ref="AN101:AP101"/>
    <mergeCell ref="D103:AB103"/>
    <mergeCell ref="AG103:AM103"/>
    <mergeCell ref="AN103:AP103"/>
    <mergeCell ref="AN98:AP98"/>
    <mergeCell ref="AG98:AM98"/>
    <mergeCell ref="AK36:AO36"/>
    <mergeCell ref="W36:AE36"/>
    <mergeCell ref="L36:P36"/>
    <mergeCell ref="L32:P32"/>
    <mergeCell ref="W32:AE32"/>
    <mergeCell ref="W33:AE33"/>
    <mergeCell ref="AK33:AO33"/>
    <mergeCell ref="L33:P33"/>
    <mergeCell ref="AK35:AO35"/>
    <mergeCell ref="L34:P34"/>
    <mergeCell ref="L35:P35"/>
    <mergeCell ref="AK26:AO26"/>
    <mergeCell ref="AK27:AO27"/>
    <mergeCell ref="AK29:AO29"/>
    <mergeCell ref="AK31:AO31"/>
    <mergeCell ref="AR2:BE2"/>
    <mergeCell ref="BE5:BE34"/>
    <mergeCell ref="W31:AE31"/>
    <mergeCell ref="L31:P31"/>
    <mergeCell ref="AK32:AO32"/>
  </mergeCells>
  <phoneticPr fontId="0" type="noConversion"/>
  <dataValidations count="2">
    <dataValidation type="list" allowBlank="1" showInputMessage="1" showErrorMessage="1" error="Povolené sú hodnoty základná, znížená, nulová." sqref="AU101:AU105">
      <formula1>"základná, znížená, nulová"</formula1>
    </dataValidation>
    <dataValidation type="list" allowBlank="1" showInputMessage="1" showErrorMessage="1" error="Povolené sú hodnoty stavebná časť, technologická časť, investičná časť." sqref="AT101:AT105">
      <formula1>"stavebná časť, technologická časť, investičná časť"</formula1>
    </dataValidation>
  </dataValidations>
  <hyperlinks>
    <hyperlink ref="A96" location="'01 - Stavebná časť'!C2" display="/"/>
    <hyperlink ref="A98" location="'02_01 - Trvalé dopravné z...'!C2" display="/"/>
    <hyperlink ref="A99" location="'02_02 - Dočasné dopravné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9"/>
  <sheetViews>
    <sheetView showGridLines="0" topLeftCell="A103" workbookViewId="0">
      <selection activeCell="A131" sqref="A13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2" spans="1:46" ht="36.9" customHeight="1">
      <c r="L2" s="203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3" t="s">
        <v>91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" customHeight="1">
      <c r="B4" s="16"/>
      <c r="D4" s="17" t="s">
        <v>111</v>
      </c>
      <c r="L4" s="16"/>
      <c r="M4" s="107" t="s">
        <v>9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3" t="s">
        <v>14</v>
      </c>
      <c r="L6" s="16"/>
    </row>
    <row r="7" spans="1:46" ht="26.25" customHeight="1">
      <c r="B7" s="16"/>
      <c r="E7" s="250" t="str">
        <f ca="1">'Rekapitulácia stavby'!K6</f>
        <v>Okoličná na Ostrove, parkoviská pri materskej a základnej škole - SO 01</v>
      </c>
      <c r="F7" s="251"/>
      <c r="G7" s="251"/>
      <c r="H7" s="251"/>
      <c r="L7" s="16"/>
    </row>
    <row r="8" spans="1:46" ht="12" customHeight="1">
      <c r="B8" s="16"/>
      <c r="D8" s="23" t="s">
        <v>112</v>
      </c>
      <c r="L8" s="16"/>
    </row>
    <row r="9" spans="1:46" s="1" customFormat="1" ht="16.5" customHeight="1">
      <c r="A9" s="30"/>
      <c r="B9" s="31"/>
      <c r="C9" s="30"/>
      <c r="D9" s="30"/>
      <c r="E9" s="250" t="s">
        <v>113</v>
      </c>
      <c r="F9" s="248"/>
      <c r="G9" s="248"/>
      <c r="H9" s="248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1" customFormat="1" ht="12" customHeight="1">
      <c r="A10" s="30"/>
      <c r="B10" s="31"/>
      <c r="C10" s="30"/>
      <c r="D10" s="23" t="s">
        <v>114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1" customFormat="1" ht="16.5" customHeight="1">
      <c r="A11" s="30"/>
      <c r="B11" s="31"/>
      <c r="C11" s="30"/>
      <c r="D11" s="30"/>
      <c r="E11" s="234" t="s">
        <v>115</v>
      </c>
      <c r="F11" s="248"/>
      <c r="G11" s="248"/>
      <c r="H11" s="248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2" customHeight="1">
      <c r="A13" s="30"/>
      <c r="B13" s="31"/>
      <c r="C13" s="30"/>
      <c r="D13" s="23" t="s">
        <v>16</v>
      </c>
      <c r="E13" s="30"/>
      <c r="F13" s="21" t="s">
        <v>1</v>
      </c>
      <c r="G13" s="30"/>
      <c r="H13" s="30"/>
      <c r="I13" s="23" t="s">
        <v>17</v>
      </c>
      <c r="J13" s="21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 ht="12" customHeight="1">
      <c r="A14" s="30"/>
      <c r="B14" s="31"/>
      <c r="C14" s="30"/>
      <c r="D14" s="23" t="s">
        <v>18</v>
      </c>
      <c r="E14" s="30"/>
      <c r="F14" s="21" t="s">
        <v>19</v>
      </c>
      <c r="G14" s="30"/>
      <c r="H14" s="30"/>
      <c r="I14" s="23" t="s">
        <v>20</v>
      </c>
      <c r="J14" s="56" t="str">
        <f ca="1">'Rekapitulácia stavby'!AN8</f>
        <v>. 3. 2022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0.8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3" t="s">
        <v>21</v>
      </c>
      <c r="E16" s="30"/>
      <c r="F16" s="30"/>
      <c r="G16" s="30"/>
      <c r="H16" s="30"/>
      <c r="I16" s="23" t="s">
        <v>22</v>
      </c>
      <c r="J16" s="21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8" customHeight="1">
      <c r="A17" s="30"/>
      <c r="B17" s="31"/>
      <c r="C17" s="30"/>
      <c r="D17" s="30"/>
      <c r="E17" s="21" t="s">
        <v>23</v>
      </c>
      <c r="F17" s="30"/>
      <c r="G17" s="30"/>
      <c r="H17" s="30"/>
      <c r="I17" s="23" t="s">
        <v>24</v>
      </c>
      <c r="J17" s="21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6.9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2" customHeight="1">
      <c r="A19" s="30"/>
      <c r="B19" s="31"/>
      <c r="C19" s="30"/>
      <c r="D19" s="23" t="s">
        <v>25</v>
      </c>
      <c r="E19" s="30"/>
      <c r="F19" s="30"/>
      <c r="G19" s="30"/>
      <c r="H19" s="30"/>
      <c r="I19" s="23" t="s">
        <v>22</v>
      </c>
      <c r="J19" s="24" t="str">
        <f ca="1">'Rekapitulácia stavby'!AN13</f>
        <v>Vyplň údaj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18" customHeight="1">
      <c r="A20" s="30"/>
      <c r="B20" s="31"/>
      <c r="C20" s="30"/>
      <c r="D20" s="30"/>
      <c r="E20" s="252" t="str">
        <f ca="1">'Rekapitulácia stavby'!E14</f>
        <v>Vyplň údaj</v>
      </c>
      <c r="F20" s="223"/>
      <c r="G20" s="223"/>
      <c r="H20" s="223"/>
      <c r="I20" s="23" t="s">
        <v>24</v>
      </c>
      <c r="J20" s="24" t="str">
        <f ca="1">'Rekapitulácia stavby'!AN14</f>
        <v>Vyplň údaj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6.9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2" customHeight="1">
      <c r="A22" s="30"/>
      <c r="B22" s="31"/>
      <c r="C22" s="30"/>
      <c r="D22" s="23" t="s">
        <v>27</v>
      </c>
      <c r="E22" s="30"/>
      <c r="F22" s="30"/>
      <c r="G22" s="30"/>
      <c r="H22" s="30"/>
      <c r="I22" s="23" t="s">
        <v>22</v>
      </c>
      <c r="J22" s="21" t="s">
        <v>1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18" customHeight="1">
      <c r="A23" s="30"/>
      <c r="B23" s="31"/>
      <c r="C23" s="30"/>
      <c r="D23" s="30"/>
      <c r="E23" s="21" t="s">
        <v>28</v>
      </c>
      <c r="F23" s="30"/>
      <c r="G23" s="30"/>
      <c r="H23" s="30"/>
      <c r="I23" s="23" t="s">
        <v>24</v>
      </c>
      <c r="J23" s="21" t="s">
        <v>1</v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6.9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2" customHeight="1">
      <c r="A25" s="30"/>
      <c r="B25" s="31"/>
      <c r="C25" s="30"/>
      <c r="D25" s="23" t="s">
        <v>31</v>
      </c>
      <c r="E25" s="30"/>
      <c r="F25" s="30"/>
      <c r="G25" s="30"/>
      <c r="H25" s="30"/>
      <c r="I25" s="23" t="s">
        <v>22</v>
      </c>
      <c r="J25" s="21" t="str">
        <f ca="1">IF('Rekapitulácia stavby'!AN19="","",'Rekapitulácia stavby'!AN19)</f>
        <v/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18" customHeight="1">
      <c r="A26" s="30"/>
      <c r="B26" s="31"/>
      <c r="C26" s="30"/>
      <c r="D26" s="30"/>
      <c r="E26" s="21" t="str">
        <f ca="1">IF('Rekapitulácia stavby'!E20="","",'Rekapitulácia stavby'!E20)</f>
        <v xml:space="preserve"> </v>
      </c>
      <c r="F26" s="30"/>
      <c r="G26" s="30"/>
      <c r="H26" s="30"/>
      <c r="I26" s="23" t="s">
        <v>24</v>
      </c>
      <c r="J26" s="21" t="str">
        <f ca="1">IF('Rekapitulácia stavby'!AN20="","",'Rekapitulácia stavby'!AN20)</f>
        <v/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6.9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2" customHeight="1">
      <c r="A28" s="30"/>
      <c r="B28" s="31"/>
      <c r="C28" s="30"/>
      <c r="D28" s="23" t="s">
        <v>33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7" customFormat="1" ht="214.5" customHeight="1">
      <c r="A29" s="108"/>
      <c r="B29" s="109"/>
      <c r="C29" s="108"/>
      <c r="D29" s="108"/>
      <c r="E29" s="227" t="s">
        <v>116</v>
      </c>
      <c r="F29" s="227"/>
      <c r="G29" s="227"/>
      <c r="H29" s="227"/>
      <c r="I29" s="108"/>
      <c r="J29" s="108"/>
      <c r="K29" s="108"/>
      <c r="L29" s="110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</row>
    <row r="30" spans="1:31" s="1" customFormat="1" ht="6.9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1" customFormat="1" ht="6.9" customHeight="1">
      <c r="A31" s="30"/>
      <c r="B31" s="31"/>
      <c r="C31" s="30"/>
      <c r="D31" s="66"/>
      <c r="E31" s="66"/>
      <c r="F31" s="66"/>
      <c r="G31" s="66"/>
      <c r="H31" s="66"/>
      <c r="I31" s="66"/>
      <c r="J31" s="66"/>
      <c r="K31" s="66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1" customFormat="1" ht="14.4" customHeight="1">
      <c r="A32" s="30"/>
      <c r="B32" s="31"/>
      <c r="C32" s="30"/>
      <c r="D32" s="21" t="s">
        <v>117</v>
      </c>
      <c r="E32" s="30"/>
      <c r="F32" s="30"/>
      <c r="G32" s="30"/>
      <c r="H32" s="30"/>
      <c r="I32" s="30"/>
      <c r="J32" s="29">
        <f>J98</f>
        <v>0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14.4" customHeight="1">
      <c r="A33" s="30"/>
      <c r="B33" s="31"/>
      <c r="C33" s="30"/>
      <c r="D33" s="28" t="s">
        <v>105</v>
      </c>
      <c r="E33" s="30"/>
      <c r="F33" s="30"/>
      <c r="G33" s="30"/>
      <c r="H33" s="30"/>
      <c r="I33" s="30"/>
      <c r="J33" s="29">
        <f>J108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25.35" customHeight="1">
      <c r="A34" s="30"/>
      <c r="B34" s="31"/>
      <c r="C34" s="30"/>
      <c r="D34" s="111" t="s">
        <v>37</v>
      </c>
      <c r="E34" s="30"/>
      <c r="F34" s="30"/>
      <c r="G34" s="30"/>
      <c r="H34" s="30"/>
      <c r="I34" s="30"/>
      <c r="J34" s="71">
        <f>ROUND(J32 + J33,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6.9" customHeight="1">
      <c r="A35" s="30"/>
      <c r="B35" s="31"/>
      <c r="C35" s="30"/>
      <c r="D35" s="66"/>
      <c r="E35" s="66"/>
      <c r="F35" s="66"/>
      <c r="G35" s="66"/>
      <c r="H35" s="66"/>
      <c r="I35" s="66"/>
      <c r="J35" s="66"/>
      <c r="K35" s="66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14.4" customHeight="1">
      <c r="A36" s="30"/>
      <c r="B36" s="31"/>
      <c r="C36" s="30"/>
      <c r="D36" s="30"/>
      <c r="E36" s="30"/>
      <c r="F36" s="34" t="s">
        <v>39</v>
      </c>
      <c r="G36" s="30"/>
      <c r="H36" s="30"/>
      <c r="I36" s="34" t="s">
        <v>38</v>
      </c>
      <c r="J36" s="34" t="s">
        <v>40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14.4" customHeight="1">
      <c r="A37" s="30"/>
      <c r="B37" s="31"/>
      <c r="C37" s="30"/>
      <c r="D37" s="112" t="s">
        <v>41</v>
      </c>
      <c r="E37" s="36" t="s">
        <v>42</v>
      </c>
      <c r="F37" s="113">
        <f>ROUND((SUM(BE108:BE115) + SUM(BE137:BE198)),  2)</f>
        <v>0</v>
      </c>
      <c r="G37" s="114"/>
      <c r="H37" s="114"/>
      <c r="I37" s="115">
        <v>0.2</v>
      </c>
      <c r="J37" s="113">
        <f>ROUND(((SUM(BE108:BE115) + SUM(BE137:BE198))*I37),  2)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" customHeight="1">
      <c r="A38" s="30"/>
      <c r="B38" s="31"/>
      <c r="C38" s="30"/>
      <c r="D38" s="30"/>
      <c r="E38" s="36" t="s">
        <v>43</v>
      </c>
      <c r="F38" s="113">
        <f>ROUND((SUM(BF108:BF115) + SUM(BF137:BF198)),  2)</f>
        <v>0</v>
      </c>
      <c r="G38" s="114"/>
      <c r="H38" s="114"/>
      <c r="I38" s="115">
        <v>0.2</v>
      </c>
      <c r="J38" s="113">
        <f>ROUND(((SUM(BF108:BF115) + SUM(BF137:BF198))*I38),  2)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" hidden="1" customHeight="1">
      <c r="A39" s="30"/>
      <c r="B39" s="31"/>
      <c r="C39" s="30"/>
      <c r="D39" s="30"/>
      <c r="E39" s="23" t="s">
        <v>44</v>
      </c>
      <c r="F39" s="116">
        <f>ROUND((SUM(BG108:BG115) + SUM(BG137:BG198)),  2)</f>
        <v>0</v>
      </c>
      <c r="G39" s="30"/>
      <c r="H39" s="30"/>
      <c r="I39" s="117">
        <v>0.2</v>
      </c>
      <c r="J39" s="11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" hidden="1" customHeight="1">
      <c r="A40" s="30"/>
      <c r="B40" s="31"/>
      <c r="C40" s="30"/>
      <c r="D40" s="30"/>
      <c r="E40" s="23" t="s">
        <v>45</v>
      </c>
      <c r="F40" s="116">
        <f>ROUND((SUM(BH108:BH115) + SUM(BH137:BH198)),  2)</f>
        <v>0</v>
      </c>
      <c r="G40" s="30"/>
      <c r="H40" s="30"/>
      <c r="I40" s="117">
        <v>0.2</v>
      </c>
      <c r="J40" s="116">
        <f>0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hidden="1" customHeight="1">
      <c r="A41" s="30"/>
      <c r="B41" s="31"/>
      <c r="C41" s="30"/>
      <c r="D41" s="30"/>
      <c r="E41" s="36" t="s">
        <v>46</v>
      </c>
      <c r="F41" s="113">
        <f>ROUND((SUM(BI108:BI115) + SUM(BI137:BI198)),  2)</f>
        <v>0</v>
      </c>
      <c r="G41" s="114"/>
      <c r="H41" s="114"/>
      <c r="I41" s="115">
        <v>0</v>
      </c>
      <c r="J41" s="113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6.9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25.35" customHeight="1">
      <c r="A43" s="30"/>
      <c r="B43" s="31"/>
      <c r="C43" s="39"/>
      <c r="D43" s="40" t="s">
        <v>47</v>
      </c>
      <c r="E43" s="41"/>
      <c r="F43" s="41"/>
      <c r="G43" s="118" t="s">
        <v>48</v>
      </c>
      <c r="H43" s="42" t="s">
        <v>49</v>
      </c>
      <c r="I43" s="41"/>
      <c r="J43" s="119">
        <f>SUM(J34:J41)</f>
        <v>0</v>
      </c>
      <c r="K43" s="12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14.4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ht="14.4" customHeight="1">
      <c r="B45" s="16"/>
      <c r="L45" s="16"/>
    </row>
    <row r="46" spans="1:31" ht="14.4" customHeight="1">
      <c r="B46" s="16"/>
      <c r="L46" s="16"/>
    </row>
    <row r="47" spans="1:31" ht="14.4" customHeight="1">
      <c r="B47" s="16"/>
      <c r="L47" s="16"/>
    </row>
    <row r="48" spans="1:31" ht="14.4" customHeight="1">
      <c r="B48" s="16"/>
      <c r="L48" s="16"/>
    </row>
    <row r="49" spans="1:31" ht="14.4" customHeight="1">
      <c r="B49" s="16"/>
      <c r="L49" s="16"/>
    </row>
    <row r="50" spans="1:31" s="1" customFormat="1" ht="14.4" customHeight="1">
      <c r="B50" s="43"/>
      <c r="D50" s="44" t="s">
        <v>50</v>
      </c>
      <c r="E50" s="45"/>
      <c r="F50" s="45"/>
      <c r="G50" s="44" t="s">
        <v>51</v>
      </c>
      <c r="H50" s="45"/>
      <c r="I50" s="45"/>
      <c r="J50" s="45"/>
      <c r="K50" s="45"/>
      <c r="L50" s="43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3.2">
      <c r="A61" s="30"/>
      <c r="B61" s="31"/>
      <c r="C61" s="30"/>
      <c r="D61" s="46" t="s">
        <v>52</v>
      </c>
      <c r="E61" s="33"/>
      <c r="F61" s="121" t="s">
        <v>53</v>
      </c>
      <c r="G61" s="46" t="s">
        <v>52</v>
      </c>
      <c r="H61" s="33"/>
      <c r="I61" s="33"/>
      <c r="J61" s="122" t="s">
        <v>53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3.2">
      <c r="A65" s="30"/>
      <c r="B65" s="31"/>
      <c r="C65" s="30"/>
      <c r="D65" s="44" t="s">
        <v>54</v>
      </c>
      <c r="E65" s="47"/>
      <c r="F65" s="47"/>
      <c r="G65" s="44" t="s">
        <v>55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3.2">
      <c r="A76" s="30"/>
      <c r="B76" s="31"/>
      <c r="C76" s="30"/>
      <c r="D76" s="46" t="s">
        <v>52</v>
      </c>
      <c r="E76" s="33"/>
      <c r="F76" s="121" t="s">
        <v>53</v>
      </c>
      <c r="G76" s="46" t="s">
        <v>52</v>
      </c>
      <c r="H76" s="33"/>
      <c r="I76" s="33"/>
      <c r="J76" s="122" t="s">
        <v>53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" customHeight="1">
      <c r="A82" s="30"/>
      <c r="B82" s="31"/>
      <c r="C82" s="17" t="s">
        <v>118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3" t="s">
        <v>14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26.25" customHeight="1">
      <c r="A85" s="30"/>
      <c r="B85" s="31"/>
      <c r="C85" s="30"/>
      <c r="D85" s="30"/>
      <c r="E85" s="250" t="str">
        <f>E7</f>
        <v>Okoličná na Ostrove, parkoviská pri materskej a základnej škole - SO 01</v>
      </c>
      <c r="F85" s="251"/>
      <c r="G85" s="251"/>
      <c r="H85" s="251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16"/>
      <c r="C86" s="23" t="s">
        <v>112</v>
      </c>
      <c r="L86" s="16"/>
    </row>
    <row r="87" spans="1:31" s="1" customFormat="1" ht="16.5" customHeight="1">
      <c r="A87" s="30"/>
      <c r="B87" s="31"/>
      <c r="C87" s="30"/>
      <c r="D87" s="30"/>
      <c r="E87" s="250" t="s">
        <v>113</v>
      </c>
      <c r="F87" s="248"/>
      <c r="G87" s="248"/>
      <c r="H87" s="248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1" customFormat="1" ht="12" customHeight="1">
      <c r="A88" s="30"/>
      <c r="B88" s="31"/>
      <c r="C88" s="23" t="s">
        <v>114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1" customFormat="1" ht="16.5" customHeight="1">
      <c r="A89" s="30"/>
      <c r="B89" s="31"/>
      <c r="C89" s="30"/>
      <c r="D89" s="30"/>
      <c r="E89" s="234" t="str">
        <f>E11</f>
        <v>01 - Stavebná časť</v>
      </c>
      <c r="F89" s="248"/>
      <c r="G89" s="248"/>
      <c r="H89" s="248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6.9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2" customHeight="1">
      <c r="A91" s="30"/>
      <c r="B91" s="31"/>
      <c r="C91" s="23" t="s">
        <v>18</v>
      </c>
      <c r="D91" s="30"/>
      <c r="E91" s="30"/>
      <c r="F91" s="21" t="str">
        <f>F14</f>
        <v>k.ú. Okoličná na Ostrove</v>
      </c>
      <c r="G91" s="30"/>
      <c r="H91" s="30"/>
      <c r="I91" s="23" t="s">
        <v>20</v>
      </c>
      <c r="J91" s="56" t="str">
        <f>IF(J14="","",J14)</f>
        <v>. 3. 2022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5.15" customHeight="1">
      <c r="A93" s="30"/>
      <c r="B93" s="31"/>
      <c r="C93" s="23" t="s">
        <v>21</v>
      </c>
      <c r="D93" s="30"/>
      <c r="E93" s="30"/>
      <c r="F93" s="21" t="str">
        <f>E17</f>
        <v>Obec Okoličná na Ostrove, Hlavná 68</v>
      </c>
      <c r="G93" s="30"/>
      <c r="H93" s="30"/>
      <c r="I93" s="23" t="s">
        <v>27</v>
      </c>
      <c r="J93" s="26" t="str">
        <f>E23</f>
        <v>Ing. František Németh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15.15" customHeight="1">
      <c r="A94" s="30"/>
      <c r="B94" s="31"/>
      <c r="C94" s="23" t="s">
        <v>25</v>
      </c>
      <c r="D94" s="30"/>
      <c r="E94" s="30"/>
      <c r="F94" s="21" t="str">
        <f>IF(E20="","",E20)</f>
        <v>Vyplň údaj</v>
      </c>
      <c r="G94" s="30"/>
      <c r="H94" s="30"/>
      <c r="I94" s="23" t="s">
        <v>31</v>
      </c>
      <c r="J94" s="26" t="str">
        <f>E26</f>
        <v xml:space="preserve"> 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29.25" customHeight="1">
      <c r="A96" s="30"/>
      <c r="B96" s="31"/>
      <c r="C96" s="123" t="s">
        <v>119</v>
      </c>
      <c r="D96" s="39"/>
      <c r="E96" s="39"/>
      <c r="F96" s="39"/>
      <c r="G96" s="39"/>
      <c r="H96" s="39"/>
      <c r="I96" s="39"/>
      <c r="J96" s="124" t="s">
        <v>120</v>
      </c>
      <c r="K96" s="39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1" customFormat="1" ht="22.8" customHeight="1">
      <c r="A98" s="30"/>
      <c r="B98" s="31"/>
      <c r="C98" s="125" t="s">
        <v>121</v>
      </c>
      <c r="D98" s="30"/>
      <c r="E98" s="30"/>
      <c r="F98" s="30"/>
      <c r="G98" s="30"/>
      <c r="H98" s="30"/>
      <c r="I98" s="30"/>
      <c r="J98" s="71">
        <f>J137</f>
        <v>0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3" t="s">
        <v>122</v>
      </c>
    </row>
    <row r="99" spans="1:65" s="8" customFormat="1" ht="24.9" customHeight="1">
      <c r="B99" s="126"/>
      <c r="D99" s="127" t="s">
        <v>123</v>
      </c>
      <c r="E99" s="128"/>
      <c r="F99" s="128"/>
      <c r="G99" s="128"/>
      <c r="H99" s="128"/>
      <c r="I99" s="128"/>
      <c r="J99" s="129">
        <f>J138</f>
        <v>0</v>
      </c>
      <c r="L99" s="126"/>
    </row>
    <row r="100" spans="1:65" s="9" customFormat="1" ht="19.95" customHeight="1">
      <c r="B100" s="130"/>
      <c r="D100" s="131" t="s">
        <v>124</v>
      </c>
      <c r="E100" s="132"/>
      <c r="F100" s="132"/>
      <c r="G100" s="132"/>
      <c r="H100" s="132"/>
      <c r="I100" s="132"/>
      <c r="J100" s="133">
        <f>J139</f>
        <v>0</v>
      </c>
      <c r="L100" s="130"/>
    </row>
    <row r="101" spans="1:65" s="9" customFormat="1" ht="19.95" customHeight="1">
      <c r="B101" s="130"/>
      <c r="D101" s="131" t="s">
        <v>125</v>
      </c>
      <c r="E101" s="132"/>
      <c r="F101" s="132"/>
      <c r="G101" s="132"/>
      <c r="H101" s="132"/>
      <c r="I101" s="132"/>
      <c r="J101" s="133">
        <f>J160</f>
        <v>0</v>
      </c>
      <c r="L101" s="130"/>
    </row>
    <row r="102" spans="1:65" s="9" customFormat="1" ht="19.95" customHeight="1">
      <c r="B102" s="130"/>
      <c r="D102" s="131" t="s">
        <v>126</v>
      </c>
      <c r="E102" s="132"/>
      <c r="F102" s="132"/>
      <c r="G102" s="132"/>
      <c r="H102" s="132"/>
      <c r="I102" s="132"/>
      <c r="J102" s="133">
        <f>J166</f>
        <v>0</v>
      </c>
      <c r="L102" s="130"/>
    </row>
    <row r="103" spans="1:65" s="9" customFormat="1" ht="19.95" customHeight="1">
      <c r="B103" s="130"/>
      <c r="D103" s="131" t="s">
        <v>127</v>
      </c>
      <c r="E103" s="132"/>
      <c r="F103" s="132"/>
      <c r="G103" s="132"/>
      <c r="H103" s="132"/>
      <c r="I103" s="132"/>
      <c r="J103" s="133">
        <f>J177</f>
        <v>0</v>
      </c>
      <c r="L103" s="130"/>
    </row>
    <row r="104" spans="1:65" s="9" customFormat="1" ht="19.95" customHeight="1">
      <c r="B104" s="130"/>
      <c r="D104" s="131" t="s">
        <v>128</v>
      </c>
      <c r="E104" s="132"/>
      <c r="F104" s="132"/>
      <c r="G104" s="132"/>
      <c r="H104" s="132"/>
      <c r="I104" s="132"/>
      <c r="J104" s="133">
        <f>J195</f>
        <v>0</v>
      </c>
      <c r="L104" s="130"/>
    </row>
    <row r="105" spans="1:65" s="8" customFormat="1" ht="24.9" customHeight="1">
      <c r="B105" s="126"/>
      <c r="D105" s="127" t="s">
        <v>129</v>
      </c>
      <c r="E105" s="128"/>
      <c r="F105" s="128"/>
      <c r="G105" s="128"/>
      <c r="H105" s="128"/>
      <c r="I105" s="128"/>
      <c r="J105" s="129">
        <f>J197</f>
        <v>0</v>
      </c>
      <c r="L105" s="126"/>
    </row>
    <row r="106" spans="1:65" s="1" customFormat="1" ht="21.7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1" customFormat="1" ht="6.9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1" customFormat="1" ht="29.25" customHeight="1">
      <c r="A108" s="30"/>
      <c r="B108" s="31"/>
      <c r="C108" s="125" t="s">
        <v>130</v>
      </c>
      <c r="D108" s="30"/>
      <c r="E108" s="30"/>
      <c r="F108" s="30"/>
      <c r="G108" s="30"/>
      <c r="H108" s="30"/>
      <c r="I108" s="30"/>
      <c r="J108" s="134">
        <f>ROUND(J109 + J110 + J111 + J112 + J113 + J114,2)</f>
        <v>0</v>
      </c>
      <c r="K108" s="30"/>
      <c r="L108" s="43"/>
      <c r="N108" s="135" t="s">
        <v>41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1" customFormat="1" ht="18" customHeight="1">
      <c r="A109" s="30"/>
      <c r="B109" s="136"/>
      <c r="C109" s="137"/>
      <c r="D109" s="216" t="s">
        <v>131</v>
      </c>
      <c r="E109" s="249"/>
      <c r="F109" s="249"/>
      <c r="G109" s="137"/>
      <c r="H109" s="137"/>
      <c r="I109" s="137"/>
      <c r="J109" s="99">
        <v>0</v>
      </c>
      <c r="K109" s="137"/>
      <c r="L109" s="139"/>
      <c r="M109" s="140"/>
      <c r="N109" s="141" t="s">
        <v>43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132</v>
      </c>
      <c r="AZ109" s="140"/>
      <c r="BA109" s="140"/>
      <c r="BB109" s="140"/>
      <c r="BC109" s="140"/>
      <c r="BD109" s="140"/>
      <c r="BE109" s="143">
        <f t="shared" ref="BE109:BE114" si="0">IF(N109="základná",J109,0)</f>
        <v>0</v>
      </c>
      <c r="BF109" s="143">
        <f t="shared" ref="BF109:BF114" si="1">IF(N109="znížená",J109,0)</f>
        <v>0</v>
      </c>
      <c r="BG109" s="143">
        <f t="shared" ref="BG109:BG114" si="2">IF(N109="zákl. prenesená",J109,0)</f>
        <v>0</v>
      </c>
      <c r="BH109" s="143">
        <f t="shared" ref="BH109:BH114" si="3">IF(N109="zníž. prenesená",J109,0)</f>
        <v>0</v>
      </c>
      <c r="BI109" s="143">
        <f t="shared" ref="BI109:BI114" si="4">IF(N109="nulová",J109,0)</f>
        <v>0</v>
      </c>
      <c r="BJ109" s="142" t="s">
        <v>90</v>
      </c>
      <c r="BK109" s="140"/>
      <c r="BL109" s="140"/>
      <c r="BM109" s="140"/>
    </row>
    <row r="110" spans="1:65" s="1" customFormat="1" ht="18" customHeight="1">
      <c r="A110" s="30"/>
      <c r="B110" s="136"/>
      <c r="C110" s="137"/>
      <c r="D110" s="216" t="s">
        <v>133</v>
      </c>
      <c r="E110" s="249"/>
      <c r="F110" s="249"/>
      <c r="G110" s="137"/>
      <c r="H110" s="137"/>
      <c r="I110" s="137"/>
      <c r="J110" s="99">
        <v>0</v>
      </c>
      <c r="K110" s="137"/>
      <c r="L110" s="139"/>
      <c r="M110" s="140"/>
      <c r="N110" s="141" t="s">
        <v>43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132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90</v>
      </c>
      <c r="BK110" s="140"/>
      <c r="BL110" s="140"/>
      <c r="BM110" s="140"/>
    </row>
    <row r="111" spans="1:65" s="1" customFormat="1" ht="18" customHeight="1">
      <c r="A111" s="30"/>
      <c r="B111" s="136"/>
      <c r="C111" s="137"/>
      <c r="D111" s="216" t="s">
        <v>134</v>
      </c>
      <c r="E111" s="249"/>
      <c r="F111" s="249"/>
      <c r="G111" s="137"/>
      <c r="H111" s="137"/>
      <c r="I111" s="137"/>
      <c r="J111" s="99">
        <v>0</v>
      </c>
      <c r="K111" s="137"/>
      <c r="L111" s="139"/>
      <c r="M111" s="140"/>
      <c r="N111" s="141" t="s">
        <v>43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132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90</v>
      </c>
      <c r="BK111" s="140"/>
      <c r="BL111" s="140"/>
      <c r="BM111" s="140"/>
    </row>
    <row r="112" spans="1:65" s="1" customFormat="1" ht="18" customHeight="1">
      <c r="A112" s="30"/>
      <c r="B112" s="136"/>
      <c r="C112" s="137"/>
      <c r="D112" s="216" t="s">
        <v>135</v>
      </c>
      <c r="E112" s="249"/>
      <c r="F112" s="249"/>
      <c r="G112" s="137"/>
      <c r="H112" s="137"/>
      <c r="I112" s="137"/>
      <c r="J112" s="99">
        <v>0</v>
      </c>
      <c r="K112" s="137"/>
      <c r="L112" s="139"/>
      <c r="M112" s="140"/>
      <c r="N112" s="141" t="s">
        <v>43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132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90</v>
      </c>
      <c r="BK112" s="140"/>
      <c r="BL112" s="140"/>
      <c r="BM112" s="140"/>
    </row>
    <row r="113" spans="1:65" s="1" customFormat="1" ht="18" customHeight="1">
      <c r="A113" s="30"/>
      <c r="B113" s="136"/>
      <c r="C113" s="137"/>
      <c r="D113" s="216" t="s">
        <v>136</v>
      </c>
      <c r="E113" s="249"/>
      <c r="F113" s="249"/>
      <c r="G113" s="137"/>
      <c r="H113" s="137"/>
      <c r="I113" s="137"/>
      <c r="J113" s="99">
        <v>0</v>
      </c>
      <c r="K113" s="137"/>
      <c r="L113" s="139"/>
      <c r="M113" s="140"/>
      <c r="N113" s="141" t="s">
        <v>43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132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90</v>
      </c>
      <c r="BK113" s="140"/>
      <c r="BL113" s="140"/>
      <c r="BM113" s="140"/>
    </row>
    <row r="114" spans="1:65" s="1" customFormat="1" ht="18" customHeight="1">
      <c r="A114" s="30"/>
      <c r="B114" s="136"/>
      <c r="C114" s="137"/>
      <c r="D114" s="138" t="s">
        <v>137</v>
      </c>
      <c r="E114" s="137"/>
      <c r="F114" s="137"/>
      <c r="G114" s="137"/>
      <c r="H114" s="137"/>
      <c r="I114" s="137"/>
      <c r="J114" s="99">
        <f>ROUND(J32*T114,2)</f>
        <v>0</v>
      </c>
      <c r="K114" s="137"/>
      <c r="L114" s="139"/>
      <c r="M114" s="140"/>
      <c r="N114" s="141" t="s">
        <v>43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138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90</v>
      </c>
      <c r="BK114" s="140"/>
      <c r="BL114" s="140"/>
      <c r="BM114" s="140"/>
    </row>
    <row r="115" spans="1:65" s="1" customForma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" customFormat="1" ht="29.25" customHeight="1">
      <c r="A116" s="30"/>
      <c r="B116" s="31"/>
      <c r="C116" s="105" t="s">
        <v>110</v>
      </c>
      <c r="D116" s="39"/>
      <c r="E116" s="39"/>
      <c r="F116" s="39"/>
      <c r="G116" s="39"/>
      <c r="H116" s="39"/>
      <c r="I116" s="39"/>
      <c r="J116" s="106">
        <f>ROUND(J98+J108,2)</f>
        <v>0</v>
      </c>
      <c r="K116" s="39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" customFormat="1" ht="6.9" customHeight="1">
      <c r="A117" s="30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21" spans="1:65" s="1" customFormat="1" ht="6.9" customHeight="1">
      <c r="A121" s="30"/>
      <c r="B121" s="50"/>
      <c r="C121" s="51"/>
      <c r="D121" s="51"/>
      <c r="E121" s="51"/>
      <c r="F121" s="51"/>
      <c r="G121" s="51"/>
      <c r="H121" s="51"/>
      <c r="I121" s="51"/>
      <c r="J121" s="51"/>
      <c r="K121" s="51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" customFormat="1" ht="24.9" customHeight="1">
      <c r="A122" s="30"/>
      <c r="B122" s="31"/>
      <c r="C122" s="17" t="s">
        <v>139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" customFormat="1" ht="6.9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" customFormat="1" ht="12" customHeight="1">
      <c r="A124" s="30"/>
      <c r="B124" s="31"/>
      <c r="C124" s="23" t="s">
        <v>14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1" customFormat="1" ht="26.25" customHeight="1">
      <c r="A125" s="30"/>
      <c r="B125" s="31"/>
      <c r="C125" s="30"/>
      <c r="D125" s="30"/>
      <c r="E125" s="250" t="str">
        <f>E7</f>
        <v>Okoličná na Ostrove, parkoviská pri materskej a základnej škole - SO 01</v>
      </c>
      <c r="F125" s="251"/>
      <c r="G125" s="251"/>
      <c r="H125" s="251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ht="12" customHeight="1">
      <c r="B126" s="16"/>
      <c r="C126" s="23" t="s">
        <v>112</v>
      </c>
      <c r="L126" s="16"/>
    </row>
    <row r="127" spans="1:65" s="1" customFormat="1" ht="16.5" customHeight="1">
      <c r="A127" s="30"/>
      <c r="B127" s="31"/>
      <c r="C127" s="30"/>
      <c r="D127" s="30"/>
      <c r="E127" s="250" t="s">
        <v>113</v>
      </c>
      <c r="F127" s="248"/>
      <c r="G127" s="248"/>
      <c r="H127" s="248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65" s="1" customFormat="1" ht="12" customHeight="1">
      <c r="A128" s="30"/>
      <c r="B128" s="31"/>
      <c r="C128" s="23" t="s">
        <v>114</v>
      </c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" customFormat="1" ht="16.5" customHeight="1">
      <c r="A129" s="30"/>
      <c r="B129" s="31"/>
      <c r="C129" s="30"/>
      <c r="D129" s="30"/>
      <c r="E129" s="234" t="str">
        <f>E11</f>
        <v>01 - Stavebná časť</v>
      </c>
      <c r="F129" s="248"/>
      <c r="G129" s="248"/>
      <c r="H129" s="248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" customFormat="1" ht="6.9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" customFormat="1" ht="12" customHeight="1">
      <c r="A131" s="30"/>
      <c r="B131" s="31"/>
      <c r="C131" s="23" t="s">
        <v>18</v>
      </c>
      <c r="D131" s="30"/>
      <c r="E131" s="30"/>
      <c r="F131" s="21" t="str">
        <f>F14</f>
        <v>k.ú. Okoličná na Ostrove</v>
      </c>
      <c r="G131" s="30"/>
      <c r="H131" s="30"/>
      <c r="I131" s="23" t="s">
        <v>20</v>
      </c>
      <c r="J131" s="56" t="str">
        <f>IF(J14="","",J14)</f>
        <v>. 3. 2022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1" customFormat="1" ht="6.9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1" customFormat="1" ht="15.15" customHeight="1">
      <c r="A133" s="30"/>
      <c r="B133" s="31"/>
      <c r="C133" s="23" t="s">
        <v>21</v>
      </c>
      <c r="D133" s="30"/>
      <c r="E133" s="30"/>
      <c r="F133" s="21" t="str">
        <f>E17</f>
        <v>Obec Okoličná na Ostrove, Hlavná 68</v>
      </c>
      <c r="G133" s="30"/>
      <c r="H133" s="30"/>
      <c r="I133" s="23" t="s">
        <v>27</v>
      </c>
      <c r="J133" s="26" t="str">
        <f>E23</f>
        <v>Ing. František Németh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1" customFormat="1" ht="15.15" customHeight="1">
      <c r="A134" s="30"/>
      <c r="B134" s="31"/>
      <c r="C134" s="23" t="s">
        <v>25</v>
      </c>
      <c r="D134" s="30"/>
      <c r="E134" s="30"/>
      <c r="F134" s="21" t="str">
        <f>IF(E20="","",E20)</f>
        <v>Vyplň údaj</v>
      </c>
      <c r="G134" s="30"/>
      <c r="H134" s="30"/>
      <c r="I134" s="23" t="s">
        <v>31</v>
      </c>
      <c r="J134" s="26" t="str">
        <f>E26</f>
        <v xml:space="preserve"> 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1" customFormat="1" ht="10.35" customHeight="1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0" customFormat="1" ht="29.25" customHeight="1">
      <c r="A136" s="144"/>
      <c r="B136" s="145"/>
      <c r="C136" s="146" t="s">
        <v>140</v>
      </c>
      <c r="D136" s="147" t="s">
        <v>62</v>
      </c>
      <c r="E136" s="147" t="s">
        <v>58</v>
      </c>
      <c r="F136" s="147" t="s">
        <v>59</v>
      </c>
      <c r="G136" s="147" t="s">
        <v>141</v>
      </c>
      <c r="H136" s="147" t="s">
        <v>142</v>
      </c>
      <c r="I136" s="147" t="s">
        <v>143</v>
      </c>
      <c r="J136" s="148" t="s">
        <v>120</v>
      </c>
      <c r="K136" s="149" t="s">
        <v>144</v>
      </c>
      <c r="L136" s="150"/>
      <c r="M136" s="62" t="s">
        <v>1</v>
      </c>
      <c r="N136" s="63" t="s">
        <v>41</v>
      </c>
      <c r="O136" s="63" t="s">
        <v>145</v>
      </c>
      <c r="P136" s="63" t="s">
        <v>146</v>
      </c>
      <c r="Q136" s="63" t="s">
        <v>147</v>
      </c>
      <c r="R136" s="63" t="s">
        <v>148</v>
      </c>
      <c r="S136" s="63" t="s">
        <v>149</v>
      </c>
      <c r="T136" s="64" t="s">
        <v>150</v>
      </c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</row>
    <row r="137" spans="1:65" s="1" customFormat="1" ht="22.8" customHeight="1">
      <c r="A137" s="30"/>
      <c r="B137" s="31"/>
      <c r="C137" s="69" t="s">
        <v>117</v>
      </c>
      <c r="D137" s="30"/>
      <c r="E137" s="30"/>
      <c r="F137" s="30"/>
      <c r="G137" s="30"/>
      <c r="H137" s="30"/>
      <c r="I137" s="30"/>
      <c r="J137" s="151">
        <f>BK137</f>
        <v>0</v>
      </c>
      <c r="K137" s="30"/>
      <c r="L137" s="31"/>
      <c r="M137" s="65"/>
      <c r="N137" s="57"/>
      <c r="O137" s="66"/>
      <c r="P137" s="152">
        <f>P138+P197</f>
        <v>0</v>
      </c>
      <c r="Q137" s="66"/>
      <c r="R137" s="152">
        <f>R138+R197</f>
        <v>404.09398199999998</v>
      </c>
      <c r="S137" s="66"/>
      <c r="T137" s="153">
        <f>T138+T197</f>
        <v>36.486649999999997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3" t="s">
        <v>76</v>
      </c>
      <c r="AU137" s="13" t="s">
        <v>122</v>
      </c>
      <c r="BK137" s="154">
        <f>BK138+BK197</f>
        <v>0</v>
      </c>
    </row>
    <row r="138" spans="1:65" s="11" customFormat="1" ht="25.95" customHeight="1">
      <c r="B138" s="155"/>
      <c r="D138" s="156" t="s">
        <v>76</v>
      </c>
      <c r="E138" s="157" t="s">
        <v>151</v>
      </c>
      <c r="F138" s="157" t="s">
        <v>152</v>
      </c>
      <c r="I138" s="158"/>
      <c r="J138" s="159">
        <f>BK138</f>
        <v>0</v>
      </c>
      <c r="L138" s="155"/>
      <c r="M138" s="160"/>
      <c r="N138" s="161"/>
      <c r="O138" s="161"/>
      <c r="P138" s="162">
        <f>P139+P160+P166+P177+P195</f>
        <v>0</v>
      </c>
      <c r="Q138" s="161"/>
      <c r="R138" s="162">
        <f>R139+R160+R166+R177+R195</f>
        <v>404.09398199999998</v>
      </c>
      <c r="S138" s="161"/>
      <c r="T138" s="163">
        <f>T139+T160+T166+T177+T195</f>
        <v>36.486649999999997</v>
      </c>
      <c r="AR138" s="156" t="s">
        <v>84</v>
      </c>
      <c r="AT138" s="164" t="s">
        <v>76</v>
      </c>
      <c r="AU138" s="164" t="s">
        <v>77</v>
      </c>
      <c r="AY138" s="156" t="s">
        <v>153</v>
      </c>
      <c r="BK138" s="165">
        <f>BK139+BK160+BK166+BK177+BK195</f>
        <v>0</v>
      </c>
    </row>
    <row r="139" spans="1:65" s="11" customFormat="1" ht="22.8" customHeight="1">
      <c r="B139" s="155"/>
      <c r="D139" s="156" t="s">
        <v>76</v>
      </c>
      <c r="E139" s="166" t="s">
        <v>84</v>
      </c>
      <c r="F139" s="166" t="s">
        <v>154</v>
      </c>
      <c r="I139" s="158"/>
      <c r="J139" s="167">
        <f>BK139</f>
        <v>0</v>
      </c>
      <c r="L139" s="155"/>
      <c r="M139" s="160"/>
      <c r="N139" s="161"/>
      <c r="O139" s="161"/>
      <c r="P139" s="162">
        <f>SUM(P140:P159)</f>
        <v>0</v>
      </c>
      <c r="Q139" s="161"/>
      <c r="R139" s="162">
        <f>SUM(R140:R159)</f>
        <v>3.65E-3</v>
      </c>
      <c r="S139" s="161"/>
      <c r="T139" s="163">
        <f>SUM(T140:T159)</f>
        <v>36.418799999999997</v>
      </c>
      <c r="AR139" s="156" t="s">
        <v>84</v>
      </c>
      <c r="AT139" s="164" t="s">
        <v>76</v>
      </c>
      <c r="AU139" s="164" t="s">
        <v>84</v>
      </c>
      <c r="AY139" s="156" t="s">
        <v>153</v>
      </c>
      <c r="BK139" s="165">
        <f>SUM(BK140:BK159)</f>
        <v>0</v>
      </c>
    </row>
    <row r="140" spans="1:65" s="1" customFormat="1" ht="24.15" customHeight="1">
      <c r="A140" s="30"/>
      <c r="B140" s="136"/>
      <c r="C140" s="168" t="s">
        <v>84</v>
      </c>
      <c r="D140" s="168" t="s">
        <v>155</v>
      </c>
      <c r="E140" s="169" t="s">
        <v>156</v>
      </c>
      <c r="F140" s="170" t="s">
        <v>157</v>
      </c>
      <c r="G140" s="171" t="s">
        <v>158</v>
      </c>
      <c r="H140" s="172">
        <v>350</v>
      </c>
      <c r="I140" s="173"/>
      <c r="J140" s="172">
        <f t="shared" ref="J140:J159" si="5">ROUND(I140*H140,3)</f>
        <v>0</v>
      </c>
      <c r="K140" s="174"/>
      <c r="L140" s="31"/>
      <c r="M140" s="175" t="s">
        <v>1</v>
      </c>
      <c r="N140" s="176" t="s">
        <v>43</v>
      </c>
      <c r="O140" s="59"/>
      <c r="P140" s="177">
        <f t="shared" ref="P140:P159" si="6">O140*H140</f>
        <v>0</v>
      </c>
      <c r="Q140" s="177">
        <v>0</v>
      </c>
      <c r="R140" s="177">
        <f t="shared" ref="R140:R159" si="7">Q140*H140</f>
        <v>0</v>
      </c>
      <c r="S140" s="177">
        <v>0</v>
      </c>
      <c r="T140" s="178">
        <f t="shared" ref="T140:T159" si="8"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9" t="s">
        <v>159</v>
      </c>
      <c r="AT140" s="179" t="s">
        <v>155</v>
      </c>
      <c r="AU140" s="179" t="s">
        <v>90</v>
      </c>
      <c r="AY140" s="13" t="s">
        <v>153</v>
      </c>
      <c r="BE140" s="102">
        <f t="shared" ref="BE140:BE159" si="9">IF(N140="základná",J140,0)</f>
        <v>0</v>
      </c>
      <c r="BF140" s="102">
        <f t="shared" ref="BF140:BF159" si="10">IF(N140="znížená",J140,0)</f>
        <v>0</v>
      </c>
      <c r="BG140" s="102">
        <f t="shared" ref="BG140:BG159" si="11">IF(N140="zákl. prenesená",J140,0)</f>
        <v>0</v>
      </c>
      <c r="BH140" s="102">
        <f t="shared" ref="BH140:BH159" si="12">IF(N140="zníž. prenesená",J140,0)</f>
        <v>0</v>
      </c>
      <c r="BI140" s="102">
        <f t="shared" ref="BI140:BI159" si="13">IF(N140="nulová",J140,0)</f>
        <v>0</v>
      </c>
      <c r="BJ140" s="13" t="s">
        <v>90</v>
      </c>
      <c r="BK140" s="180">
        <f t="shared" ref="BK140:BK159" si="14">ROUND(I140*H140,3)</f>
        <v>0</v>
      </c>
      <c r="BL140" s="13" t="s">
        <v>159</v>
      </c>
      <c r="BM140" s="179" t="s">
        <v>160</v>
      </c>
    </row>
    <row r="141" spans="1:65" s="1" customFormat="1" ht="24.15" customHeight="1">
      <c r="A141" s="30"/>
      <c r="B141" s="136"/>
      <c r="C141" s="168" t="s">
        <v>90</v>
      </c>
      <c r="D141" s="168" t="s">
        <v>155</v>
      </c>
      <c r="E141" s="169" t="s">
        <v>161</v>
      </c>
      <c r="F141" s="170" t="s">
        <v>162</v>
      </c>
      <c r="G141" s="171" t="s">
        <v>163</v>
      </c>
      <c r="H141" s="172">
        <v>2</v>
      </c>
      <c r="I141" s="173"/>
      <c r="J141" s="172">
        <f t="shared" si="5"/>
        <v>0</v>
      </c>
      <c r="K141" s="174"/>
      <c r="L141" s="31"/>
      <c r="M141" s="175" t="s">
        <v>1</v>
      </c>
      <c r="N141" s="176" t="s">
        <v>43</v>
      </c>
      <c r="O141" s="59"/>
      <c r="P141" s="177">
        <f t="shared" si="6"/>
        <v>0</v>
      </c>
      <c r="Q141" s="177">
        <v>1.0000000000000001E-5</v>
      </c>
      <c r="R141" s="177">
        <f t="shared" si="7"/>
        <v>2.0000000000000002E-5</v>
      </c>
      <c r="S141" s="177">
        <v>0</v>
      </c>
      <c r="T141" s="178">
        <f t="shared" si="8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9" t="s">
        <v>159</v>
      </c>
      <c r="AT141" s="179" t="s">
        <v>155</v>
      </c>
      <c r="AU141" s="179" t="s">
        <v>90</v>
      </c>
      <c r="AY141" s="13" t="s">
        <v>153</v>
      </c>
      <c r="BE141" s="102">
        <f t="shared" si="9"/>
        <v>0</v>
      </c>
      <c r="BF141" s="102">
        <f t="shared" si="10"/>
        <v>0</v>
      </c>
      <c r="BG141" s="102">
        <f t="shared" si="11"/>
        <v>0</v>
      </c>
      <c r="BH141" s="102">
        <f t="shared" si="12"/>
        <v>0</v>
      </c>
      <c r="BI141" s="102">
        <f t="shared" si="13"/>
        <v>0</v>
      </c>
      <c r="BJ141" s="13" t="s">
        <v>90</v>
      </c>
      <c r="BK141" s="180">
        <f t="shared" si="14"/>
        <v>0</v>
      </c>
      <c r="BL141" s="13" t="s">
        <v>159</v>
      </c>
      <c r="BM141" s="179" t="s">
        <v>164</v>
      </c>
    </row>
    <row r="142" spans="1:65" s="1" customFormat="1" ht="33" customHeight="1">
      <c r="A142" s="30"/>
      <c r="B142" s="136"/>
      <c r="C142" s="168" t="s">
        <v>97</v>
      </c>
      <c r="D142" s="168" t="s">
        <v>155</v>
      </c>
      <c r="E142" s="169" t="s">
        <v>165</v>
      </c>
      <c r="F142" s="170" t="s">
        <v>166</v>
      </c>
      <c r="G142" s="171" t="s">
        <v>158</v>
      </c>
      <c r="H142" s="172">
        <v>22.6</v>
      </c>
      <c r="I142" s="173"/>
      <c r="J142" s="172">
        <f t="shared" si="5"/>
        <v>0</v>
      </c>
      <c r="K142" s="174"/>
      <c r="L142" s="31"/>
      <c r="M142" s="175" t="s">
        <v>1</v>
      </c>
      <c r="N142" s="176" t="s">
        <v>43</v>
      </c>
      <c r="O142" s="59"/>
      <c r="P142" s="177">
        <f t="shared" si="6"/>
        <v>0</v>
      </c>
      <c r="Q142" s="177">
        <v>0</v>
      </c>
      <c r="R142" s="177">
        <f t="shared" si="7"/>
        <v>0</v>
      </c>
      <c r="S142" s="177">
        <v>0.13800000000000001</v>
      </c>
      <c r="T142" s="178">
        <f t="shared" si="8"/>
        <v>3.1188000000000002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9" t="s">
        <v>159</v>
      </c>
      <c r="AT142" s="179" t="s">
        <v>155</v>
      </c>
      <c r="AU142" s="179" t="s">
        <v>90</v>
      </c>
      <c r="AY142" s="13" t="s">
        <v>153</v>
      </c>
      <c r="BE142" s="102">
        <f t="shared" si="9"/>
        <v>0</v>
      </c>
      <c r="BF142" s="102">
        <f t="shared" si="10"/>
        <v>0</v>
      </c>
      <c r="BG142" s="102">
        <f t="shared" si="11"/>
        <v>0</v>
      </c>
      <c r="BH142" s="102">
        <f t="shared" si="12"/>
        <v>0</v>
      </c>
      <c r="BI142" s="102">
        <f t="shared" si="13"/>
        <v>0</v>
      </c>
      <c r="BJ142" s="13" t="s">
        <v>90</v>
      </c>
      <c r="BK142" s="180">
        <f t="shared" si="14"/>
        <v>0</v>
      </c>
      <c r="BL142" s="13" t="s">
        <v>159</v>
      </c>
      <c r="BM142" s="179" t="s">
        <v>167</v>
      </c>
    </row>
    <row r="143" spans="1:65" s="1" customFormat="1" ht="33" customHeight="1">
      <c r="A143" s="30"/>
      <c r="B143" s="136"/>
      <c r="C143" s="168" t="s">
        <v>159</v>
      </c>
      <c r="D143" s="168" t="s">
        <v>155</v>
      </c>
      <c r="E143" s="169" t="s">
        <v>168</v>
      </c>
      <c r="F143" s="170" t="s">
        <v>169</v>
      </c>
      <c r="G143" s="171" t="s">
        <v>158</v>
      </c>
      <c r="H143" s="172">
        <v>66.599999999999994</v>
      </c>
      <c r="I143" s="173"/>
      <c r="J143" s="172">
        <f t="shared" si="5"/>
        <v>0</v>
      </c>
      <c r="K143" s="174"/>
      <c r="L143" s="31"/>
      <c r="M143" s="175" t="s">
        <v>1</v>
      </c>
      <c r="N143" s="176" t="s">
        <v>43</v>
      </c>
      <c r="O143" s="59"/>
      <c r="P143" s="177">
        <f t="shared" si="6"/>
        <v>0</v>
      </c>
      <c r="Q143" s="177">
        <v>0</v>
      </c>
      <c r="R143" s="177">
        <f t="shared" si="7"/>
        <v>0</v>
      </c>
      <c r="S143" s="177">
        <v>0.5</v>
      </c>
      <c r="T143" s="178">
        <f t="shared" si="8"/>
        <v>33.299999999999997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9" t="s">
        <v>159</v>
      </c>
      <c r="AT143" s="179" t="s">
        <v>155</v>
      </c>
      <c r="AU143" s="179" t="s">
        <v>90</v>
      </c>
      <c r="AY143" s="13" t="s">
        <v>153</v>
      </c>
      <c r="BE143" s="102">
        <f t="shared" si="9"/>
        <v>0</v>
      </c>
      <c r="BF143" s="102">
        <f t="shared" si="10"/>
        <v>0</v>
      </c>
      <c r="BG143" s="102">
        <f t="shared" si="11"/>
        <v>0</v>
      </c>
      <c r="BH143" s="102">
        <f t="shared" si="12"/>
        <v>0</v>
      </c>
      <c r="BI143" s="102">
        <f t="shared" si="13"/>
        <v>0</v>
      </c>
      <c r="BJ143" s="13" t="s">
        <v>90</v>
      </c>
      <c r="BK143" s="180">
        <f t="shared" si="14"/>
        <v>0</v>
      </c>
      <c r="BL143" s="13" t="s">
        <v>159</v>
      </c>
      <c r="BM143" s="179" t="s">
        <v>170</v>
      </c>
    </row>
    <row r="144" spans="1:65" s="1" customFormat="1" ht="24.15" customHeight="1">
      <c r="A144" s="30"/>
      <c r="B144" s="136"/>
      <c r="C144" s="168" t="s">
        <v>171</v>
      </c>
      <c r="D144" s="168" t="s">
        <v>155</v>
      </c>
      <c r="E144" s="169" t="s">
        <v>172</v>
      </c>
      <c r="F144" s="170" t="s">
        <v>173</v>
      </c>
      <c r="G144" s="171" t="s">
        <v>174</v>
      </c>
      <c r="H144" s="172">
        <v>61.5</v>
      </c>
      <c r="I144" s="173"/>
      <c r="J144" s="172">
        <f t="shared" si="5"/>
        <v>0</v>
      </c>
      <c r="K144" s="174"/>
      <c r="L144" s="31"/>
      <c r="M144" s="175" t="s">
        <v>1</v>
      </c>
      <c r="N144" s="176" t="s">
        <v>43</v>
      </c>
      <c r="O144" s="59"/>
      <c r="P144" s="177">
        <f t="shared" si="6"/>
        <v>0</v>
      </c>
      <c r="Q144" s="177">
        <v>0</v>
      </c>
      <c r="R144" s="177">
        <f t="shared" si="7"/>
        <v>0</v>
      </c>
      <c r="S144" s="177">
        <v>0</v>
      </c>
      <c r="T144" s="178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9" t="s">
        <v>159</v>
      </c>
      <c r="AT144" s="179" t="s">
        <v>155</v>
      </c>
      <c r="AU144" s="179" t="s">
        <v>90</v>
      </c>
      <c r="AY144" s="13" t="s">
        <v>153</v>
      </c>
      <c r="BE144" s="102">
        <f t="shared" si="9"/>
        <v>0</v>
      </c>
      <c r="BF144" s="102">
        <f t="shared" si="10"/>
        <v>0</v>
      </c>
      <c r="BG144" s="102">
        <f t="shared" si="11"/>
        <v>0</v>
      </c>
      <c r="BH144" s="102">
        <f t="shared" si="12"/>
        <v>0</v>
      </c>
      <c r="BI144" s="102">
        <f t="shared" si="13"/>
        <v>0</v>
      </c>
      <c r="BJ144" s="13" t="s">
        <v>90</v>
      </c>
      <c r="BK144" s="180">
        <f t="shared" si="14"/>
        <v>0</v>
      </c>
      <c r="BL144" s="13" t="s">
        <v>159</v>
      </c>
      <c r="BM144" s="179" t="s">
        <v>175</v>
      </c>
    </row>
    <row r="145" spans="1:65" s="1" customFormat="1" ht="24.15" customHeight="1">
      <c r="A145" s="30"/>
      <c r="B145" s="136"/>
      <c r="C145" s="168" t="s">
        <v>176</v>
      </c>
      <c r="D145" s="168" t="s">
        <v>155</v>
      </c>
      <c r="E145" s="169" t="s">
        <v>177</v>
      </c>
      <c r="F145" s="170" t="s">
        <v>178</v>
      </c>
      <c r="G145" s="171" t="s">
        <v>174</v>
      </c>
      <c r="H145" s="172">
        <v>61.5</v>
      </c>
      <c r="I145" s="173"/>
      <c r="J145" s="172">
        <f t="shared" si="5"/>
        <v>0</v>
      </c>
      <c r="K145" s="174"/>
      <c r="L145" s="31"/>
      <c r="M145" s="175" t="s">
        <v>1</v>
      </c>
      <c r="N145" s="176" t="s">
        <v>43</v>
      </c>
      <c r="O145" s="59"/>
      <c r="P145" s="177">
        <f t="shared" si="6"/>
        <v>0</v>
      </c>
      <c r="Q145" s="177">
        <v>0</v>
      </c>
      <c r="R145" s="177">
        <f t="shared" si="7"/>
        <v>0</v>
      </c>
      <c r="S145" s="177">
        <v>0</v>
      </c>
      <c r="T145" s="178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9" t="s">
        <v>159</v>
      </c>
      <c r="AT145" s="179" t="s">
        <v>155</v>
      </c>
      <c r="AU145" s="179" t="s">
        <v>90</v>
      </c>
      <c r="AY145" s="13" t="s">
        <v>153</v>
      </c>
      <c r="BE145" s="102">
        <f t="shared" si="9"/>
        <v>0</v>
      </c>
      <c r="BF145" s="102">
        <f t="shared" si="10"/>
        <v>0</v>
      </c>
      <c r="BG145" s="102">
        <f t="shared" si="11"/>
        <v>0</v>
      </c>
      <c r="BH145" s="102">
        <f t="shared" si="12"/>
        <v>0</v>
      </c>
      <c r="BI145" s="102">
        <f t="shared" si="13"/>
        <v>0</v>
      </c>
      <c r="BJ145" s="13" t="s">
        <v>90</v>
      </c>
      <c r="BK145" s="180">
        <f t="shared" si="14"/>
        <v>0</v>
      </c>
      <c r="BL145" s="13" t="s">
        <v>159</v>
      </c>
      <c r="BM145" s="179" t="s">
        <v>179</v>
      </c>
    </row>
    <row r="146" spans="1:65" s="1" customFormat="1" ht="24.15" customHeight="1">
      <c r="A146" s="30"/>
      <c r="B146" s="136"/>
      <c r="C146" s="168" t="s">
        <v>180</v>
      </c>
      <c r="D146" s="168" t="s">
        <v>155</v>
      </c>
      <c r="E146" s="169" t="s">
        <v>181</v>
      </c>
      <c r="F146" s="170" t="s">
        <v>182</v>
      </c>
      <c r="G146" s="171" t="s">
        <v>174</v>
      </c>
      <c r="H146" s="172">
        <v>61.5</v>
      </c>
      <c r="I146" s="173"/>
      <c r="J146" s="172">
        <f t="shared" si="5"/>
        <v>0</v>
      </c>
      <c r="K146" s="174"/>
      <c r="L146" s="31"/>
      <c r="M146" s="175" t="s">
        <v>1</v>
      </c>
      <c r="N146" s="176" t="s">
        <v>43</v>
      </c>
      <c r="O146" s="59"/>
      <c r="P146" s="177">
        <f t="shared" si="6"/>
        <v>0</v>
      </c>
      <c r="Q146" s="177">
        <v>0</v>
      </c>
      <c r="R146" s="177">
        <f t="shared" si="7"/>
        <v>0</v>
      </c>
      <c r="S146" s="177">
        <v>0</v>
      </c>
      <c r="T146" s="178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9" t="s">
        <v>159</v>
      </c>
      <c r="AT146" s="179" t="s">
        <v>155</v>
      </c>
      <c r="AU146" s="179" t="s">
        <v>90</v>
      </c>
      <c r="AY146" s="13" t="s">
        <v>153</v>
      </c>
      <c r="BE146" s="102">
        <f t="shared" si="9"/>
        <v>0</v>
      </c>
      <c r="BF146" s="102">
        <f t="shared" si="10"/>
        <v>0</v>
      </c>
      <c r="BG146" s="102">
        <f t="shared" si="11"/>
        <v>0</v>
      </c>
      <c r="BH146" s="102">
        <f t="shared" si="12"/>
        <v>0</v>
      </c>
      <c r="BI146" s="102">
        <f t="shared" si="13"/>
        <v>0</v>
      </c>
      <c r="BJ146" s="13" t="s">
        <v>90</v>
      </c>
      <c r="BK146" s="180">
        <f t="shared" si="14"/>
        <v>0</v>
      </c>
      <c r="BL146" s="13" t="s">
        <v>159</v>
      </c>
      <c r="BM146" s="179" t="s">
        <v>183</v>
      </c>
    </row>
    <row r="147" spans="1:65" s="1" customFormat="1" ht="33" customHeight="1">
      <c r="A147" s="30"/>
      <c r="B147" s="136"/>
      <c r="C147" s="168" t="s">
        <v>184</v>
      </c>
      <c r="D147" s="168" t="s">
        <v>155</v>
      </c>
      <c r="E147" s="169" t="s">
        <v>185</v>
      </c>
      <c r="F147" s="170" t="s">
        <v>186</v>
      </c>
      <c r="G147" s="171" t="s">
        <v>174</v>
      </c>
      <c r="H147" s="172">
        <v>61.5</v>
      </c>
      <c r="I147" s="173"/>
      <c r="J147" s="172">
        <f t="shared" si="5"/>
        <v>0</v>
      </c>
      <c r="K147" s="174"/>
      <c r="L147" s="31"/>
      <c r="M147" s="175" t="s">
        <v>1</v>
      </c>
      <c r="N147" s="176" t="s">
        <v>43</v>
      </c>
      <c r="O147" s="59"/>
      <c r="P147" s="177">
        <f t="shared" si="6"/>
        <v>0</v>
      </c>
      <c r="Q147" s="177">
        <v>0</v>
      </c>
      <c r="R147" s="177">
        <f t="shared" si="7"/>
        <v>0</v>
      </c>
      <c r="S147" s="177">
        <v>0</v>
      </c>
      <c r="T147" s="178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9" t="s">
        <v>159</v>
      </c>
      <c r="AT147" s="179" t="s">
        <v>155</v>
      </c>
      <c r="AU147" s="179" t="s">
        <v>90</v>
      </c>
      <c r="AY147" s="13" t="s">
        <v>153</v>
      </c>
      <c r="BE147" s="102">
        <f t="shared" si="9"/>
        <v>0</v>
      </c>
      <c r="BF147" s="102">
        <f t="shared" si="10"/>
        <v>0</v>
      </c>
      <c r="BG147" s="102">
        <f t="shared" si="11"/>
        <v>0</v>
      </c>
      <c r="BH147" s="102">
        <f t="shared" si="12"/>
        <v>0</v>
      </c>
      <c r="BI147" s="102">
        <f t="shared" si="13"/>
        <v>0</v>
      </c>
      <c r="BJ147" s="13" t="s">
        <v>90</v>
      </c>
      <c r="BK147" s="180">
        <f t="shared" si="14"/>
        <v>0</v>
      </c>
      <c r="BL147" s="13" t="s">
        <v>159</v>
      </c>
      <c r="BM147" s="179" t="s">
        <v>187</v>
      </c>
    </row>
    <row r="148" spans="1:65" s="1" customFormat="1" ht="37.799999999999997" customHeight="1">
      <c r="A148" s="30"/>
      <c r="B148" s="136"/>
      <c r="C148" s="168" t="s">
        <v>188</v>
      </c>
      <c r="D148" s="168" t="s">
        <v>155</v>
      </c>
      <c r="E148" s="169" t="s">
        <v>189</v>
      </c>
      <c r="F148" s="170" t="s">
        <v>190</v>
      </c>
      <c r="G148" s="171" t="s">
        <v>174</v>
      </c>
      <c r="H148" s="172">
        <v>1045.5</v>
      </c>
      <c r="I148" s="173"/>
      <c r="J148" s="172">
        <f t="shared" si="5"/>
        <v>0</v>
      </c>
      <c r="K148" s="174"/>
      <c r="L148" s="31"/>
      <c r="M148" s="175" t="s">
        <v>1</v>
      </c>
      <c r="N148" s="176" t="s">
        <v>43</v>
      </c>
      <c r="O148" s="59"/>
      <c r="P148" s="177">
        <f t="shared" si="6"/>
        <v>0</v>
      </c>
      <c r="Q148" s="177">
        <v>0</v>
      </c>
      <c r="R148" s="177">
        <f t="shared" si="7"/>
        <v>0</v>
      </c>
      <c r="S148" s="177">
        <v>0</v>
      </c>
      <c r="T148" s="178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9" t="s">
        <v>159</v>
      </c>
      <c r="AT148" s="179" t="s">
        <v>155</v>
      </c>
      <c r="AU148" s="179" t="s">
        <v>90</v>
      </c>
      <c r="AY148" s="13" t="s">
        <v>153</v>
      </c>
      <c r="BE148" s="102">
        <f t="shared" si="9"/>
        <v>0</v>
      </c>
      <c r="BF148" s="102">
        <f t="shared" si="10"/>
        <v>0</v>
      </c>
      <c r="BG148" s="102">
        <f t="shared" si="11"/>
        <v>0</v>
      </c>
      <c r="BH148" s="102">
        <f t="shared" si="12"/>
        <v>0</v>
      </c>
      <c r="BI148" s="102">
        <f t="shared" si="13"/>
        <v>0</v>
      </c>
      <c r="BJ148" s="13" t="s">
        <v>90</v>
      </c>
      <c r="BK148" s="180">
        <f t="shared" si="14"/>
        <v>0</v>
      </c>
      <c r="BL148" s="13" t="s">
        <v>159</v>
      </c>
      <c r="BM148" s="179" t="s">
        <v>191</v>
      </c>
    </row>
    <row r="149" spans="1:65" s="1" customFormat="1" ht="24.15" customHeight="1">
      <c r="A149" s="30"/>
      <c r="B149" s="136"/>
      <c r="C149" s="168" t="s">
        <v>192</v>
      </c>
      <c r="D149" s="168" t="s">
        <v>155</v>
      </c>
      <c r="E149" s="169" t="s">
        <v>193</v>
      </c>
      <c r="F149" s="170" t="s">
        <v>194</v>
      </c>
      <c r="G149" s="171" t="s">
        <v>174</v>
      </c>
      <c r="H149" s="172">
        <v>61.5</v>
      </c>
      <c r="I149" s="173"/>
      <c r="J149" s="172">
        <f t="shared" si="5"/>
        <v>0</v>
      </c>
      <c r="K149" s="174"/>
      <c r="L149" s="31"/>
      <c r="M149" s="175" t="s">
        <v>1</v>
      </c>
      <c r="N149" s="176" t="s">
        <v>43</v>
      </c>
      <c r="O149" s="59"/>
      <c r="P149" s="177">
        <f t="shared" si="6"/>
        <v>0</v>
      </c>
      <c r="Q149" s="177">
        <v>0</v>
      </c>
      <c r="R149" s="177">
        <f t="shared" si="7"/>
        <v>0</v>
      </c>
      <c r="S149" s="177">
        <v>0</v>
      </c>
      <c r="T149" s="178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9" t="s">
        <v>159</v>
      </c>
      <c r="AT149" s="179" t="s">
        <v>155</v>
      </c>
      <c r="AU149" s="179" t="s">
        <v>90</v>
      </c>
      <c r="AY149" s="13" t="s">
        <v>153</v>
      </c>
      <c r="BE149" s="102">
        <f t="shared" si="9"/>
        <v>0</v>
      </c>
      <c r="BF149" s="102">
        <f t="shared" si="10"/>
        <v>0</v>
      </c>
      <c r="BG149" s="102">
        <f t="shared" si="11"/>
        <v>0</v>
      </c>
      <c r="BH149" s="102">
        <f t="shared" si="12"/>
        <v>0</v>
      </c>
      <c r="BI149" s="102">
        <f t="shared" si="13"/>
        <v>0</v>
      </c>
      <c r="BJ149" s="13" t="s">
        <v>90</v>
      </c>
      <c r="BK149" s="180">
        <f t="shared" si="14"/>
        <v>0</v>
      </c>
      <c r="BL149" s="13" t="s">
        <v>159</v>
      </c>
      <c r="BM149" s="179" t="s">
        <v>195</v>
      </c>
    </row>
    <row r="150" spans="1:65" s="1" customFormat="1" ht="16.5" customHeight="1">
      <c r="A150" s="30"/>
      <c r="B150" s="136"/>
      <c r="C150" s="168" t="s">
        <v>196</v>
      </c>
      <c r="D150" s="168" t="s">
        <v>155</v>
      </c>
      <c r="E150" s="169" t="s">
        <v>197</v>
      </c>
      <c r="F150" s="170" t="s">
        <v>198</v>
      </c>
      <c r="G150" s="171" t="s">
        <v>174</v>
      </c>
      <c r="H150" s="172">
        <v>61.5</v>
      </c>
      <c r="I150" s="173"/>
      <c r="J150" s="172">
        <f t="shared" si="5"/>
        <v>0</v>
      </c>
      <c r="K150" s="174"/>
      <c r="L150" s="31"/>
      <c r="M150" s="175" t="s">
        <v>1</v>
      </c>
      <c r="N150" s="176" t="s">
        <v>43</v>
      </c>
      <c r="O150" s="59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9" t="s">
        <v>159</v>
      </c>
      <c r="AT150" s="179" t="s">
        <v>155</v>
      </c>
      <c r="AU150" s="179" t="s">
        <v>90</v>
      </c>
      <c r="AY150" s="13" t="s">
        <v>153</v>
      </c>
      <c r="BE150" s="102">
        <f t="shared" si="9"/>
        <v>0</v>
      </c>
      <c r="BF150" s="102">
        <f t="shared" si="10"/>
        <v>0</v>
      </c>
      <c r="BG150" s="102">
        <f t="shared" si="11"/>
        <v>0</v>
      </c>
      <c r="BH150" s="102">
        <f t="shared" si="12"/>
        <v>0</v>
      </c>
      <c r="BI150" s="102">
        <f t="shared" si="13"/>
        <v>0</v>
      </c>
      <c r="BJ150" s="13" t="s">
        <v>90</v>
      </c>
      <c r="BK150" s="180">
        <f t="shared" si="14"/>
        <v>0</v>
      </c>
      <c r="BL150" s="13" t="s">
        <v>159</v>
      </c>
      <c r="BM150" s="179" t="s">
        <v>199</v>
      </c>
    </row>
    <row r="151" spans="1:65" s="1" customFormat="1" ht="24.15" customHeight="1">
      <c r="A151" s="30"/>
      <c r="B151" s="136"/>
      <c r="C151" s="168" t="s">
        <v>200</v>
      </c>
      <c r="D151" s="168" t="s">
        <v>155</v>
      </c>
      <c r="E151" s="169" t="s">
        <v>201</v>
      </c>
      <c r="F151" s="170" t="s">
        <v>202</v>
      </c>
      <c r="G151" s="171" t="s">
        <v>203</v>
      </c>
      <c r="H151" s="172">
        <v>98.4</v>
      </c>
      <c r="I151" s="173"/>
      <c r="J151" s="172">
        <f t="shared" si="5"/>
        <v>0</v>
      </c>
      <c r="K151" s="174"/>
      <c r="L151" s="31"/>
      <c r="M151" s="175" t="s">
        <v>1</v>
      </c>
      <c r="N151" s="176" t="s">
        <v>43</v>
      </c>
      <c r="O151" s="59"/>
      <c r="P151" s="177">
        <f t="shared" si="6"/>
        <v>0</v>
      </c>
      <c r="Q151" s="177">
        <v>0</v>
      </c>
      <c r="R151" s="177">
        <f t="shared" si="7"/>
        <v>0</v>
      </c>
      <c r="S151" s="177">
        <v>0</v>
      </c>
      <c r="T151" s="178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9" t="s">
        <v>159</v>
      </c>
      <c r="AT151" s="179" t="s">
        <v>155</v>
      </c>
      <c r="AU151" s="179" t="s">
        <v>90</v>
      </c>
      <c r="AY151" s="13" t="s">
        <v>153</v>
      </c>
      <c r="BE151" s="102">
        <f t="shared" si="9"/>
        <v>0</v>
      </c>
      <c r="BF151" s="102">
        <f t="shared" si="10"/>
        <v>0</v>
      </c>
      <c r="BG151" s="102">
        <f t="shared" si="11"/>
        <v>0</v>
      </c>
      <c r="BH151" s="102">
        <f t="shared" si="12"/>
        <v>0</v>
      </c>
      <c r="BI151" s="102">
        <f t="shared" si="13"/>
        <v>0</v>
      </c>
      <c r="BJ151" s="13" t="s">
        <v>90</v>
      </c>
      <c r="BK151" s="180">
        <f t="shared" si="14"/>
        <v>0</v>
      </c>
      <c r="BL151" s="13" t="s">
        <v>159</v>
      </c>
      <c r="BM151" s="179" t="s">
        <v>204</v>
      </c>
    </row>
    <row r="152" spans="1:65" s="1" customFormat="1" ht="21.75" customHeight="1">
      <c r="A152" s="30"/>
      <c r="B152" s="136"/>
      <c r="C152" s="168" t="s">
        <v>205</v>
      </c>
      <c r="D152" s="168" t="s">
        <v>155</v>
      </c>
      <c r="E152" s="169" t="s">
        <v>206</v>
      </c>
      <c r="F152" s="170" t="s">
        <v>207</v>
      </c>
      <c r="G152" s="171" t="s">
        <v>158</v>
      </c>
      <c r="H152" s="172">
        <v>114.5</v>
      </c>
      <c r="I152" s="173"/>
      <c r="J152" s="172">
        <f t="shared" si="5"/>
        <v>0</v>
      </c>
      <c r="K152" s="174"/>
      <c r="L152" s="31"/>
      <c r="M152" s="175" t="s">
        <v>1</v>
      </c>
      <c r="N152" s="176" t="s">
        <v>43</v>
      </c>
      <c r="O152" s="59"/>
      <c r="P152" s="177">
        <f t="shared" si="6"/>
        <v>0</v>
      </c>
      <c r="Q152" s="177">
        <v>0</v>
      </c>
      <c r="R152" s="177">
        <f t="shared" si="7"/>
        <v>0</v>
      </c>
      <c r="S152" s="177">
        <v>0</v>
      </c>
      <c r="T152" s="178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9" t="s">
        <v>159</v>
      </c>
      <c r="AT152" s="179" t="s">
        <v>155</v>
      </c>
      <c r="AU152" s="179" t="s">
        <v>90</v>
      </c>
      <c r="AY152" s="13" t="s">
        <v>153</v>
      </c>
      <c r="BE152" s="102">
        <f t="shared" si="9"/>
        <v>0</v>
      </c>
      <c r="BF152" s="102">
        <f t="shared" si="10"/>
        <v>0</v>
      </c>
      <c r="BG152" s="102">
        <f t="shared" si="11"/>
        <v>0</v>
      </c>
      <c r="BH152" s="102">
        <f t="shared" si="12"/>
        <v>0</v>
      </c>
      <c r="BI152" s="102">
        <f t="shared" si="13"/>
        <v>0</v>
      </c>
      <c r="BJ152" s="13" t="s">
        <v>90</v>
      </c>
      <c r="BK152" s="180">
        <f t="shared" si="14"/>
        <v>0</v>
      </c>
      <c r="BL152" s="13" t="s">
        <v>159</v>
      </c>
      <c r="BM152" s="179" t="s">
        <v>208</v>
      </c>
    </row>
    <row r="153" spans="1:65" s="1" customFormat="1" ht="16.5" customHeight="1">
      <c r="A153" s="30"/>
      <c r="B153" s="136"/>
      <c r="C153" s="181" t="s">
        <v>209</v>
      </c>
      <c r="D153" s="181" t="s">
        <v>210</v>
      </c>
      <c r="E153" s="182" t="s">
        <v>211</v>
      </c>
      <c r="F153" s="183" t="s">
        <v>212</v>
      </c>
      <c r="G153" s="184" t="s">
        <v>213</v>
      </c>
      <c r="H153" s="185">
        <v>3.5379999999999998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43</v>
      </c>
      <c r="O153" s="59"/>
      <c r="P153" s="177">
        <f t="shared" si="6"/>
        <v>0</v>
      </c>
      <c r="Q153" s="177">
        <v>1E-3</v>
      </c>
      <c r="R153" s="177">
        <f t="shared" si="7"/>
        <v>3.5379999999999999E-3</v>
      </c>
      <c r="S153" s="177">
        <v>0</v>
      </c>
      <c r="T153" s="178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9" t="s">
        <v>184</v>
      </c>
      <c r="AT153" s="179" t="s">
        <v>210</v>
      </c>
      <c r="AU153" s="179" t="s">
        <v>90</v>
      </c>
      <c r="AY153" s="13" t="s">
        <v>153</v>
      </c>
      <c r="BE153" s="102">
        <f t="shared" si="9"/>
        <v>0</v>
      </c>
      <c r="BF153" s="102">
        <f t="shared" si="10"/>
        <v>0</v>
      </c>
      <c r="BG153" s="102">
        <f t="shared" si="11"/>
        <v>0</v>
      </c>
      <c r="BH153" s="102">
        <f t="shared" si="12"/>
        <v>0</v>
      </c>
      <c r="BI153" s="102">
        <f t="shared" si="13"/>
        <v>0</v>
      </c>
      <c r="BJ153" s="13" t="s">
        <v>90</v>
      </c>
      <c r="BK153" s="180">
        <f t="shared" si="14"/>
        <v>0</v>
      </c>
      <c r="BL153" s="13" t="s">
        <v>159</v>
      </c>
      <c r="BM153" s="179" t="s">
        <v>214</v>
      </c>
    </row>
    <row r="154" spans="1:65" s="1" customFormat="1" ht="24.15" customHeight="1">
      <c r="A154" s="30"/>
      <c r="B154" s="136"/>
      <c r="C154" s="168" t="s">
        <v>215</v>
      </c>
      <c r="D154" s="168" t="s">
        <v>155</v>
      </c>
      <c r="E154" s="169" t="s">
        <v>216</v>
      </c>
      <c r="F154" s="170" t="s">
        <v>217</v>
      </c>
      <c r="G154" s="171" t="s">
        <v>158</v>
      </c>
      <c r="H154" s="172">
        <v>114.5</v>
      </c>
      <c r="I154" s="173"/>
      <c r="J154" s="172">
        <f t="shared" si="5"/>
        <v>0</v>
      </c>
      <c r="K154" s="174"/>
      <c r="L154" s="31"/>
      <c r="M154" s="175" t="s">
        <v>1</v>
      </c>
      <c r="N154" s="176" t="s">
        <v>43</v>
      </c>
      <c r="O154" s="59"/>
      <c r="P154" s="177">
        <f t="shared" si="6"/>
        <v>0</v>
      </c>
      <c r="Q154" s="177">
        <v>0</v>
      </c>
      <c r="R154" s="177">
        <f t="shared" si="7"/>
        <v>0</v>
      </c>
      <c r="S154" s="177">
        <v>0</v>
      </c>
      <c r="T154" s="178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9" t="s">
        <v>159</v>
      </c>
      <c r="AT154" s="179" t="s">
        <v>155</v>
      </c>
      <c r="AU154" s="179" t="s">
        <v>90</v>
      </c>
      <c r="AY154" s="13" t="s">
        <v>153</v>
      </c>
      <c r="BE154" s="102">
        <f t="shared" si="9"/>
        <v>0</v>
      </c>
      <c r="BF154" s="102">
        <f t="shared" si="10"/>
        <v>0</v>
      </c>
      <c r="BG154" s="102">
        <f t="shared" si="11"/>
        <v>0</v>
      </c>
      <c r="BH154" s="102">
        <f t="shared" si="12"/>
        <v>0</v>
      </c>
      <c r="BI154" s="102">
        <f t="shared" si="13"/>
        <v>0</v>
      </c>
      <c r="BJ154" s="13" t="s">
        <v>90</v>
      </c>
      <c r="BK154" s="180">
        <f t="shared" si="14"/>
        <v>0</v>
      </c>
      <c r="BL154" s="13" t="s">
        <v>159</v>
      </c>
      <c r="BM154" s="179" t="s">
        <v>218</v>
      </c>
    </row>
    <row r="155" spans="1:65" s="1" customFormat="1" ht="33" customHeight="1">
      <c r="A155" s="30"/>
      <c r="B155" s="136"/>
      <c r="C155" s="168" t="s">
        <v>219</v>
      </c>
      <c r="D155" s="168" t="s">
        <v>155</v>
      </c>
      <c r="E155" s="169" t="s">
        <v>220</v>
      </c>
      <c r="F155" s="170" t="s">
        <v>221</v>
      </c>
      <c r="G155" s="171" t="s">
        <v>158</v>
      </c>
      <c r="H155" s="172">
        <v>114.5</v>
      </c>
      <c r="I155" s="173"/>
      <c r="J155" s="172">
        <f t="shared" si="5"/>
        <v>0</v>
      </c>
      <c r="K155" s="174"/>
      <c r="L155" s="31"/>
      <c r="M155" s="175" t="s">
        <v>1</v>
      </c>
      <c r="N155" s="176" t="s">
        <v>43</v>
      </c>
      <c r="O155" s="59"/>
      <c r="P155" s="177">
        <f t="shared" si="6"/>
        <v>0</v>
      </c>
      <c r="Q155" s="177">
        <v>0</v>
      </c>
      <c r="R155" s="177">
        <f t="shared" si="7"/>
        <v>0</v>
      </c>
      <c r="S155" s="177">
        <v>0</v>
      </c>
      <c r="T155" s="178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9" t="s">
        <v>159</v>
      </c>
      <c r="AT155" s="179" t="s">
        <v>155</v>
      </c>
      <c r="AU155" s="179" t="s">
        <v>90</v>
      </c>
      <c r="AY155" s="13" t="s">
        <v>153</v>
      </c>
      <c r="BE155" s="102">
        <f t="shared" si="9"/>
        <v>0</v>
      </c>
      <c r="BF155" s="102">
        <f t="shared" si="10"/>
        <v>0</v>
      </c>
      <c r="BG155" s="102">
        <f t="shared" si="11"/>
        <v>0</v>
      </c>
      <c r="BH155" s="102">
        <f t="shared" si="12"/>
        <v>0</v>
      </c>
      <c r="BI155" s="102">
        <f t="shared" si="13"/>
        <v>0</v>
      </c>
      <c r="BJ155" s="13" t="s">
        <v>90</v>
      </c>
      <c r="BK155" s="180">
        <f t="shared" si="14"/>
        <v>0</v>
      </c>
      <c r="BL155" s="13" t="s">
        <v>159</v>
      </c>
      <c r="BM155" s="179" t="s">
        <v>222</v>
      </c>
    </row>
    <row r="156" spans="1:65" s="1" customFormat="1" ht="24.15" customHeight="1">
      <c r="A156" s="30"/>
      <c r="B156" s="136"/>
      <c r="C156" s="168" t="s">
        <v>223</v>
      </c>
      <c r="D156" s="168" t="s">
        <v>155</v>
      </c>
      <c r="E156" s="169" t="s">
        <v>224</v>
      </c>
      <c r="F156" s="170" t="s">
        <v>225</v>
      </c>
      <c r="G156" s="171" t="s">
        <v>158</v>
      </c>
      <c r="H156" s="172">
        <v>114.5</v>
      </c>
      <c r="I156" s="173"/>
      <c r="J156" s="172">
        <f t="shared" si="5"/>
        <v>0</v>
      </c>
      <c r="K156" s="174"/>
      <c r="L156" s="31"/>
      <c r="M156" s="175" t="s">
        <v>1</v>
      </c>
      <c r="N156" s="176" t="s">
        <v>43</v>
      </c>
      <c r="O156" s="59"/>
      <c r="P156" s="177">
        <f t="shared" si="6"/>
        <v>0</v>
      </c>
      <c r="Q156" s="177">
        <v>0</v>
      </c>
      <c r="R156" s="177">
        <f t="shared" si="7"/>
        <v>0</v>
      </c>
      <c r="S156" s="177">
        <v>0</v>
      </c>
      <c r="T156" s="178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9" t="s">
        <v>159</v>
      </c>
      <c r="AT156" s="179" t="s">
        <v>155</v>
      </c>
      <c r="AU156" s="179" t="s">
        <v>90</v>
      </c>
      <c r="AY156" s="13" t="s">
        <v>153</v>
      </c>
      <c r="BE156" s="102">
        <f t="shared" si="9"/>
        <v>0</v>
      </c>
      <c r="BF156" s="102">
        <f t="shared" si="10"/>
        <v>0</v>
      </c>
      <c r="BG156" s="102">
        <f t="shared" si="11"/>
        <v>0</v>
      </c>
      <c r="BH156" s="102">
        <f t="shared" si="12"/>
        <v>0</v>
      </c>
      <c r="BI156" s="102">
        <f t="shared" si="13"/>
        <v>0</v>
      </c>
      <c r="BJ156" s="13" t="s">
        <v>90</v>
      </c>
      <c r="BK156" s="180">
        <f t="shared" si="14"/>
        <v>0</v>
      </c>
      <c r="BL156" s="13" t="s">
        <v>159</v>
      </c>
      <c r="BM156" s="179" t="s">
        <v>226</v>
      </c>
    </row>
    <row r="157" spans="1:65" s="1" customFormat="1" ht="16.5" customHeight="1">
      <c r="A157" s="30"/>
      <c r="B157" s="136"/>
      <c r="C157" s="181" t="s">
        <v>227</v>
      </c>
      <c r="D157" s="181" t="s">
        <v>210</v>
      </c>
      <c r="E157" s="182" t="s">
        <v>228</v>
      </c>
      <c r="F157" s="183" t="s">
        <v>229</v>
      </c>
      <c r="G157" s="184" t="s">
        <v>230</v>
      </c>
      <c r="H157" s="185">
        <v>4.5999999999999999E-2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43</v>
      </c>
      <c r="O157" s="59"/>
      <c r="P157" s="177">
        <f t="shared" si="6"/>
        <v>0</v>
      </c>
      <c r="Q157" s="177">
        <v>1E-3</v>
      </c>
      <c r="R157" s="177">
        <f t="shared" si="7"/>
        <v>4.6E-5</v>
      </c>
      <c r="S157" s="177">
        <v>0</v>
      </c>
      <c r="T157" s="178">
        <f t="shared" si="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9" t="s">
        <v>184</v>
      </c>
      <c r="AT157" s="179" t="s">
        <v>210</v>
      </c>
      <c r="AU157" s="179" t="s">
        <v>90</v>
      </c>
      <c r="AY157" s="13" t="s">
        <v>153</v>
      </c>
      <c r="BE157" s="102">
        <f t="shared" si="9"/>
        <v>0</v>
      </c>
      <c r="BF157" s="102">
        <f t="shared" si="10"/>
        <v>0</v>
      </c>
      <c r="BG157" s="102">
        <f t="shared" si="11"/>
        <v>0</v>
      </c>
      <c r="BH157" s="102">
        <f t="shared" si="12"/>
        <v>0</v>
      </c>
      <c r="BI157" s="102">
        <f t="shared" si="13"/>
        <v>0</v>
      </c>
      <c r="BJ157" s="13" t="s">
        <v>90</v>
      </c>
      <c r="BK157" s="180">
        <f t="shared" si="14"/>
        <v>0</v>
      </c>
      <c r="BL157" s="13" t="s">
        <v>159</v>
      </c>
      <c r="BM157" s="179" t="s">
        <v>231</v>
      </c>
    </row>
    <row r="158" spans="1:65" s="1" customFormat="1" ht="33" customHeight="1">
      <c r="A158" s="30"/>
      <c r="B158" s="136"/>
      <c r="C158" s="168" t="s">
        <v>232</v>
      </c>
      <c r="D158" s="168" t="s">
        <v>155</v>
      </c>
      <c r="E158" s="169" t="s">
        <v>233</v>
      </c>
      <c r="F158" s="170" t="s">
        <v>234</v>
      </c>
      <c r="G158" s="171" t="s">
        <v>158</v>
      </c>
      <c r="H158" s="172">
        <v>114.5</v>
      </c>
      <c r="I158" s="173"/>
      <c r="J158" s="172">
        <f t="shared" si="5"/>
        <v>0</v>
      </c>
      <c r="K158" s="174"/>
      <c r="L158" s="31"/>
      <c r="M158" s="175" t="s">
        <v>1</v>
      </c>
      <c r="N158" s="176" t="s">
        <v>43</v>
      </c>
      <c r="O158" s="59"/>
      <c r="P158" s="177">
        <f t="shared" si="6"/>
        <v>0</v>
      </c>
      <c r="Q158" s="177">
        <v>0</v>
      </c>
      <c r="R158" s="177">
        <f t="shared" si="7"/>
        <v>0</v>
      </c>
      <c r="S158" s="177">
        <v>0</v>
      </c>
      <c r="T158" s="178">
        <f t="shared" si="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9" t="s">
        <v>159</v>
      </c>
      <c r="AT158" s="179" t="s">
        <v>155</v>
      </c>
      <c r="AU158" s="179" t="s">
        <v>90</v>
      </c>
      <c r="AY158" s="13" t="s">
        <v>153</v>
      </c>
      <c r="BE158" s="102">
        <f t="shared" si="9"/>
        <v>0</v>
      </c>
      <c r="BF158" s="102">
        <f t="shared" si="10"/>
        <v>0</v>
      </c>
      <c r="BG158" s="102">
        <f t="shared" si="11"/>
        <v>0</v>
      </c>
      <c r="BH158" s="102">
        <f t="shared" si="12"/>
        <v>0</v>
      </c>
      <c r="BI158" s="102">
        <f t="shared" si="13"/>
        <v>0</v>
      </c>
      <c r="BJ158" s="13" t="s">
        <v>90</v>
      </c>
      <c r="BK158" s="180">
        <f t="shared" si="14"/>
        <v>0</v>
      </c>
      <c r="BL158" s="13" t="s">
        <v>159</v>
      </c>
      <c r="BM158" s="179" t="s">
        <v>235</v>
      </c>
    </row>
    <row r="159" spans="1:65" s="1" customFormat="1" ht="16.5" customHeight="1">
      <c r="A159" s="30"/>
      <c r="B159" s="136"/>
      <c r="C159" s="181" t="s">
        <v>7</v>
      </c>
      <c r="D159" s="181" t="s">
        <v>210</v>
      </c>
      <c r="E159" s="182" t="s">
        <v>228</v>
      </c>
      <c r="F159" s="183" t="s">
        <v>229</v>
      </c>
      <c r="G159" s="184" t="s">
        <v>230</v>
      </c>
      <c r="H159" s="185">
        <v>4.5999999999999999E-2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43</v>
      </c>
      <c r="O159" s="59"/>
      <c r="P159" s="177">
        <f t="shared" si="6"/>
        <v>0</v>
      </c>
      <c r="Q159" s="177">
        <v>1E-3</v>
      </c>
      <c r="R159" s="177">
        <f t="shared" si="7"/>
        <v>4.6E-5</v>
      </c>
      <c r="S159" s="177">
        <v>0</v>
      </c>
      <c r="T159" s="178">
        <f t="shared" si="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9" t="s">
        <v>184</v>
      </c>
      <c r="AT159" s="179" t="s">
        <v>210</v>
      </c>
      <c r="AU159" s="179" t="s">
        <v>90</v>
      </c>
      <c r="AY159" s="13" t="s">
        <v>153</v>
      </c>
      <c r="BE159" s="102">
        <f t="shared" si="9"/>
        <v>0</v>
      </c>
      <c r="BF159" s="102">
        <f t="shared" si="10"/>
        <v>0</v>
      </c>
      <c r="BG159" s="102">
        <f t="shared" si="11"/>
        <v>0</v>
      </c>
      <c r="BH159" s="102">
        <f t="shared" si="12"/>
        <v>0</v>
      </c>
      <c r="BI159" s="102">
        <f t="shared" si="13"/>
        <v>0</v>
      </c>
      <c r="BJ159" s="13" t="s">
        <v>90</v>
      </c>
      <c r="BK159" s="180">
        <f t="shared" si="14"/>
        <v>0</v>
      </c>
      <c r="BL159" s="13" t="s">
        <v>159</v>
      </c>
      <c r="BM159" s="179" t="s">
        <v>236</v>
      </c>
    </row>
    <row r="160" spans="1:65" s="11" customFormat="1" ht="22.8" customHeight="1">
      <c r="B160" s="155"/>
      <c r="D160" s="156" t="s">
        <v>76</v>
      </c>
      <c r="E160" s="166" t="s">
        <v>90</v>
      </c>
      <c r="F160" s="166" t="s">
        <v>237</v>
      </c>
      <c r="I160" s="158"/>
      <c r="J160" s="167">
        <f>BK160</f>
        <v>0</v>
      </c>
      <c r="L160" s="155"/>
      <c r="M160" s="160"/>
      <c r="N160" s="161"/>
      <c r="O160" s="161"/>
      <c r="P160" s="162">
        <f>SUM(P161:P165)</f>
        <v>0</v>
      </c>
      <c r="Q160" s="161"/>
      <c r="R160" s="162">
        <f>SUM(R161:R165)</f>
        <v>48.673879999999997</v>
      </c>
      <c r="S160" s="161"/>
      <c r="T160" s="163">
        <f>SUM(T161:T165)</f>
        <v>0</v>
      </c>
      <c r="AR160" s="156" t="s">
        <v>84</v>
      </c>
      <c r="AT160" s="164" t="s">
        <v>76</v>
      </c>
      <c r="AU160" s="164" t="s">
        <v>84</v>
      </c>
      <c r="AY160" s="156" t="s">
        <v>153</v>
      </c>
      <c r="BK160" s="165">
        <f>SUM(BK161:BK165)</f>
        <v>0</v>
      </c>
    </row>
    <row r="161" spans="1:65" s="1" customFormat="1" ht="33" customHeight="1">
      <c r="A161" s="30"/>
      <c r="B161" s="136"/>
      <c r="C161" s="168" t="s">
        <v>238</v>
      </c>
      <c r="D161" s="168" t="s">
        <v>155</v>
      </c>
      <c r="E161" s="169" t="s">
        <v>239</v>
      </c>
      <c r="F161" s="170" t="s">
        <v>240</v>
      </c>
      <c r="G161" s="171" t="s">
        <v>174</v>
      </c>
      <c r="H161" s="172">
        <v>15</v>
      </c>
      <c r="I161" s="173"/>
      <c r="J161" s="172">
        <f>ROUND(I161*H161,3)</f>
        <v>0</v>
      </c>
      <c r="K161" s="174"/>
      <c r="L161" s="31"/>
      <c r="M161" s="175" t="s">
        <v>1</v>
      </c>
      <c r="N161" s="176" t="s">
        <v>43</v>
      </c>
      <c r="O161" s="59"/>
      <c r="P161" s="177">
        <f>O161*H161</f>
        <v>0</v>
      </c>
      <c r="Q161" s="177">
        <v>1.665</v>
      </c>
      <c r="R161" s="177">
        <f>Q161*H161</f>
        <v>24.975000000000001</v>
      </c>
      <c r="S161" s="177">
        <v>0</v>
      </c>
      <c r="T161" s="178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9" t="s">
        <v>159</v>
      </c>
      <c r="AT161" s="179" t="s">
        <v>155</v>
      </c>
      <c r="AU161" s="179" t="s">
        <v>90</v>
      </c>
      <c r="AY161" s="13" t="s">
        <v>153</v>
      </c>
      <c r="BE161" s="102">
        <f>IF(N161="základná",J161,0)</f>
        <v>0</v>
      </c>
      <c r="BF161" s="102">
        <f>IF(N161="znížená",J161,0)</f>
        <v>0</v>
      </c>
      <c r="BG161" s="102">
        <f>IF(N161="zákl. prenesená",J161,0)</f>
        <v>0</v>
      </c>
      <c r="BH161" s="102">
        <f>IF(N161="zníž. prenesená",J161,0)</f>
        <v>0</v>
      </c>
      <c r="BI161" s="102">
        <f>IF(N161="nulová",J161,0)</f>
        <v>0</v>
      </c>
      <c r="BJ161" s="13" t="s">
        <v>90</v>
      </c>
      <c r="BK161" s="180">
        <f>ROUND(I161*H161,3)</f>
        <v>0</v>
      </c>
      <c r="BL161" s="13" t="s">
        <v>159</v>
      </c>
      <c r="BM161" s="179" t="s">
        <v>241</v>
      </c>
    </row>
    <row r="162" spans="1:65" s="1" customFormat="1" ht="21.75" customHeight="1">
      <c r="A162" s="30"/>
      <c r="B162" s="136"/>
      <c r="C162" s="168" t="s">
        <v>242</v>
      </c>
      <c r="D162" s="168" t="s">
        <v>155</v>
      </c>
      <c r="E162" s="169" t="s">
        <v>243</v>
      </c>
      <c r="F162" s="170" t="s">
        <v>244</v>
      </c>
      <c r="G162" s="171" t="s">
        <v>174</v>
      </c>
      <c r="H162" s="172">
        <v>4.5</v>
      </c>
      <c r="I162" s="173"/>
      <c r="J162" s="172">
        <f>ROUND(I162*H162,3)</f>
        <v>0</v>
      </c>
      <c r="K162" s="174"/>
      <c r="L162" s="31"/>
      <c r="M162" s="175" t="s">
        <v>1</v>
      </c>
      <c r="N162" s="176" t="s">
        <v>43</v>
      </c>
      <c r="O162" s="59"/>
      <c r="P162" s="177">
        <f>O162*H162</f>
        <v>0</v>
      </c>
      <c r="Q162" s="177">
        <v>1.9205000000000001</v>
      </c>
      <c r="R162" s="177">
        <f>Q162*H162</f>
        <v>8.6422500000000007</v>
      </c>
      <c r="S162" s="177">
        <v>0</v>
      </c>
      <c r="T162" s="178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9" t="s">
        <v>159</v>
      </c>
      <c r="AT162" s="179" t="s">
        <v>155</v>
      </c>
      <c r="AU162" s="179" t="s">
        <v>90</v>
      </c>
      <c r="AY162" s="13" t="s">
        <v>153</v>
      </c>
      <c r="BE162" s="102">
        <f>IF(N162="základná",J162,0)</f>
        <v>0</v>
      </c>
      <c r="BF162" s="102">
        <f>IF(N162="znížená",J162,0)</f>
        <v>0</v>
      </c>
      <c r="BG162" s="102">
        <f>IF(N162="zákl. prenesená",J162,0)</f>
        <v>0</v>
      </c>
      <c r="BH162" s="102">
        <f>IF(N162="zníž. prenesená",J162,0)</f>
        <v>0</v>
      </c>
      <c r="BI162" s="102">
        <f>IF(N162="nulová",J162,0)</f>
        <v>0</v>
      </c>
      <c r="BJ162" s="13" t="s">
        <v>90</v>
      </c>
      <c r="BK162" s="180">
        <f>ROUND(I162*H162,3)</f>
        <v>0</v>
      </c>
      <c r="BL162" s="13" t="s">
        <v>159</v>
      </c>
      <c r="BM162" s="179" t="s">
        <v>245</v>
      </c>
    </row>
    <row r="163" spans="1:65" s="1" customFormat="1" ht="16.5" customHeight="1">
      <c r="A163" s="30"/>
      <c r="B163" s="136"/>
      <c r="C163" s="168" t="s">
        <v>246</v>
      </c>
      <c r="D163" s="168" t="s">
        <v>155</v>
      </c>
      <c r="E163" s="169" t="s">
        <v>247</v>
      </c>
      <c r="F163" s="170" t="s">
        <v>248</v>
      </c>
      <c r="G163" s="171" t="s">
        <v>249</v>
      </c>
      <c r="H163" s="172">
        <v>60</v>
      </c>
      <c r="I163" s="173"/>
      <c r="J163" s="172">
        <f>ROUND(I163*H163,3)</f>
        <v>0</v>
      </c>
      <c r="K163" s="174"/>
      <c r="L163" s="31"/>
      <c r="M163" s="175" t="s">
        <v>1</v>
      </c>
      <c r="N163" s="176" t="s">
        <v>43</v>
      </c>
      <c r="O163" s="59"/>
      <c r="P163" s="177">
        <f>O163*H163</f>
        <v>0</v>
      </c>
      <c r="Q163" s="177">
        <v>0.24682999999999999</v>
      </c>
      <c r="R163" s="177">
        <f>Q163*H163</f>
        <v>14.809799999999999</v>
      </c>
      <c r="S163" s="177">
        <v>0</v>
      </c>
      <c r="T163" s="178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9" t="s">
        <v>159</v>
      </c>
      <c r="AT163" s="179" t="s">
        <v>155</v>
      </c>
      <c r="AU163" s="179" t="s">
        <v>90</v>
      </c>
      <c r="AY163" s="13" t="s">
        <v>153</v>
      </c>
      <c r="BE163" s="102">
        <f>IF(N163="základná",J163,0)</f>
        <v>0</v>
      </c>
      <c r="BF163" s="102">
        <f>IF(N163="znížená",J163,0)</f>
        <v>0</v>
      </c>
      <c r="BG163" s="102">
        <f>IF(N163="zákl. prenesená",J163,0)</f>
        <v>0</v>
      </c>
      <c r="BH163" s="102">
        <f>IF(N163="zníž. prenesená",J163,0)</f>
        <v>0</v>
      </c>
      <c r="BI163" s="102">
        <f>IF(N163="nulová",J163,0)</f>
        <v>0</v>
      </c>
      <c r="BJ163" s="13" t="s">
        <v>90</v>
      </c>
      <c r="BK163" s="180">
        <f>ROUND(I163*H163,3)</f>
        <v>0</v>
      </c>
      <c r="BL163" s="13" t="s">
        <v>159</v>
      </c>
      <c r="BM163" s="179" t="s">
        <v>250</v>
      </c>
    </row>
    <row r="164" spans="1:65" s="1" customFormat="1" ht="24.15" customHeight="1">
      <c r="A164" s="30"/>
      <c r="B164" s="136"/>
      <c r="C164" s="168" t="s">
        <v>251</v>
      </c>
      <c r="D164" s="168" t="s">
        <v>155</v>
      </c>
      <c r="E164" s="169" t="s">
        <v>252</v>
      </c>
      <c r="F164" s="170" t="s">
        <v>253</v>
      </c>
      <c r="G164" s="171" t="s">
        <v>163</v>
      </c>
      <c r="H164" s="172">
        <v>1</v>
      </c>
      <c r="I164" s="173"/>
      <c r="J164" s="172">
        <f>ROUND(I164*H164,3)</f>
        <v>0</v>
      </c>
      <c r="K164" s="174"/>
      <c r="L164" s="31"/>
      <c r="M164" s="175" t="s">
        <v>1</v>
      </c>
      <c r="N164" s="176" t="s">
        <v>43</v>
      </c>
      <c r="O164" s="59"/>
      <c r="P164" s="177">
        <f>O164*H164</f>
        <v>0</v>
      </c>
      <c r="Q164" s="177">
        <v>0.24682999999999999</v>
      </c>
      <c r="R164" s="177">
        <f>Q164*H164</f>
        <v>0.24682999999999999</v>
      </c>
      <c r="S164" s="177">
        <v>0</v>
      </c>
      <c r="T164" s="178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9" t="s">
        <v>159</v>
      </c>
      <c r="AT164" s="179" t="s">
        <v>155</v>
      </c>
      <c r="AU164" s="179" t="s">
        <v>90</v>
      </c>
      <c r="AY164" s="13" t="s">
        <v>153</v>
      </c>
      <c r="BE164" s="102">
        <f>IF(N164="základná",J164,0)</f>
        <v>0</v>
      </c>
      <c r="BF164" s="102">
        <f>IF(N164="znížená",J164,0)</f>
        <v>0</v>
      </c>
      <c r="BG164" s="102">
        <f>IF(N164="zákl. prenesená",J164,0)</f>
        <v>0</v>
      </c>
      <c r="BH164" s="102">
        <f>IF(N164="zníž. prenesená",J164,0)</f>
        <v>0</v>
      </c>
      <c r="BI164" s="102">
        <f>IF(N164="nulová",J164,0)</f>
        <v>0</v>
      </c>
      <c r="BJ164" s="13" t="s">
        <v>90</v>
      </c>
      <c r="BK164" s="180">
        <f>ROUND(I164*H164,3)</f>
        <v>0</v>
      </c>
      <c r="BL164" s="13" t="s">
        <v>159</v>
      </c>
      <c r="BM164" s="179" t="s">
        <v>254</v>
      </c>
    </row>
    <row r="165" spans="1:65" s="1" customFormat="1" ht="33" customHeight="1">
      <c r="A165" s="30"/>
      <c r="B165" s="136"/>
      <c r="C165" s="168" t="s">
        <v>255</v>
      </c>
      <c r="D165" s="168" t="s">
        <v>155</v>
      </c>
      <c r="E165" s="169" t="s">
        <v>256</v>
      </c>
      <c r="F165" s="170" t="s">
        <v>257</v>
      </c>
      <c r="G165" s="171" t="s">
        <v>158</v>
      </c>
      <c r="H165" s="172">
        <v>370</v>
      </c>
      <c r="I165" s="173"/>
      <c r="J165" s="172">
        <f>ROUND(I165*H165,3)</f>
        <v>0</v>
      </c>
      <c r="K165" s="174"/>
      <c r="L165" s="31"/>
      <c r="M165" s="175" t="s">
        <v>1</v>
      </c>
      <c r="N165" s="176" t="s">
        <v>43</v>
      </c>
      <c r="O165" s="59"/>
      <c r="P165" s="177">
        <f>O165*H165</f>
        <v>0</v>
      </c>
      <c r="Q165" s="177">
        <v>0</v>
      </c>
      <c r="R165" s="177">
        <f>Q165*H165</f>
        <v>0</v>
      </c>
      <c r="S165" s="177">
        <v>0</v>
      </c>
      <c r="T165" s="178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9" t="s">
        <v>159</v>
      </c>
      <c r="AT165" s="179" t="s">
        <v>155</v>
      </c>
      <c r="AU165" s="179" t="s">
        <v>90</v>
      </c>
      <c r="AY165" s="13" t="s">
        <v>153</v>
      </c>
      <c r="BE165" s="102">
        <f>IF(N165="základná",J165,0)</f>
        <v>0</v>
      </c>
      <c r="BF165" s="102">
        <f>IF(N165="znížená",J165,0)</f>
        <v>0</v>
      </c>
      <c r="BG165" s="102">
        <f>IF(N165="zákl. prenesená",J165,0)</f>
        <v>0</v>
      </c>
      <c r="BH165" s="102">
        <f>IF(N165="zníž. prenesená",J165,0)</f>
        <v>0</v>
      </c>
      <c r="BI165" s="102">
        <f>IF(N165="nulová",J165,0)</f>
        <v>0</v>
      </c>
      <c r="BJ165" s="13" t="s">
        <v>90</v>
      </c>
      <c r="BK165" s="180">
        <f>ROUND(I165*H165,3)</f>
        <v>0</v>
      </c>
      <c r="BL165" s="13" t="s">
        <v>159</v>
      </c>
      <c r="BM165" s="179" t="s">
        <v>258</v>
      </c>
    </row>
    <row r="166" spans="1:65" s="11" customFormat="1" ht="22.8" customHeight="1">
      <c r="B166" s="155"/>
      <c r="D166" s="156" t="s">
        <v>76</v>
      </c>
      <c r="E166" s="166" t="s">
        <v>171</v>
      </c>
      <c r="F166" s="166" t="s">
        <v>259</v>
      </c>
      <c r="I166" s="158"/>
      <c r="J166" s="167">
        <f>BK166</f>
        <v>0</v>
      </c>
      <c r="L166" s="155"/>
      <c r="M166" s="160"/>
      <c r="N166" s="161"/>
      <c r="O166" s="161"/>
      <c r="P166" s="162">
        <f>SUM(P167:P176)</f>
        <v>0</v>
      </c>
      <c r="Q166" s="161"/>
      <c r="R166" s="162">
        <f>SUM(R167:R176)</f>
        <v>309.5804</v>
      </c>
      <c r="S166" s="161"/>
      <c r="T166" s="163">
        <f>SUM(T167:T176)</f>
        <v>0</v>
      </c>
      <c r="AR166" s="156" t="s">
        <v>84</v>
      </c>
      <c r="AT166" s="164" t="s">
        <v>76</v>
      </c>
      <c r="AU166" s="164" t="s">
        <v>84</v>
      </c>
      <c r="AY166" s="156" t="s">
        <v>153</v>
      </c>
      <c r="BK166" s="165">
        <f>SUM(BK167:BK176)</f>
        <v>0</v>
      </c>
    </row>
    <row r="167" spans="1:65" s="1" customFormat="1" ht="37.799999999999997" customHeight="1">
      <c r="A167" s="30"/>
      <c r="B167" s="136"/>
      <c r="C167" s="168" t="s">
        <v>260</v>
      </c>
      <c r="D167" s="168" t="s">
        <v>155</v>
      </c>
      <c r="E167" s="169" t="s">
        <v>261</v>
      </c>
      <c r="F167" s="170" t="s">
        <v>262</v>
      </c>
      <c r="G167" s="171" t="s">
        <v>158</v>
      </c>
      <c r="H167" s="172">
        <v>498</v>
      </c>
      <c r="I167" s="173"/>
      <c r="J167" s="172">
        <f t="shared" ref="J167:J176" si="15">ROUND(I167*H167,3)</f>
        <v>0</v>
      </c>
      <c r="K167" s="174"/>
      <c r="L167" s="31"/>
      <c r="M167" s="175" t="s">
        <v>1</v>
      </c>
      <c r="N167" s="176" t="s">
        <v>43</v>
      </c>
      <c r="O167" s="59"/>
      <c r="P167" s="177">
        <f t="shared" ref="P167:P176" si="16">O167*H167</f>
        <v>0</v>
      </c>
      <c r="Q167" s="177">
        <v>0.27994000000000002</v>
      </c>
      <c r="R167" s="177">
        <f t="shared" ref="R167:R176" si="17">Q167*H167</f>
        <v>139.41012000000001</v>
      </c>
      <c r="S167" s="177">
        <v>0</v>
      </c>
      <c r="T167" s="178">
        <f t="shared" ref="T167:T176" si="18"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9" t="s">
        <v>159</v>
      </c>
      <c r="AT167" s="179" t="s">
        <v>155</v>
      </c>
      <c r="AU167" s="179" t="s">
        <v>90</v>
      </c>
      <c r="AY167" s="13" t="s">
        <v>153</v>
      </c>
      <c r="BE167" s="102">
        <f t="shared" ref="BE167:BE176" si="19">IF(N167="základná",J167,0)</f>
        <v>0</v>
      </c>
      <c r="BF167" s="102">
        <f t="shared" ref="BF167:BF176" si="20">IF(N167="znížená",J167,0)</f>
        <v>0</v>
      </c>
      <c r="BG167" s="102">
        <f t="shared" ref="BG167:BG176" si="21">IF(N167="zákl. prenesená",J167,0)</f>
        <v>0</v>
      </c>
      <c r="BH167" s="102">
        <f t="shared" ref="BH167:BH176" si="22">IF(N167="zníž. prenesená",J167,0)</f>
        <v>0</v>
      </c>
      <c r="BI167" s="102">
        <f t="shared" ref="BI167:BI176" si="23">IF(N167="nulová",J167,0)</f>
        <v>0</v>
      </c>
      <c r="BJ167" s="13" t="s">
        <v>90</v>
      </c>
      <c r="BK167" s="180">
        <f t="shared" ref="BK167:BK176" si="24">ROUND(I167*H167,3)</f>
        <v>0</v>
      </c>
      <c r="BL167" s="13" t="s">
        <v>159</v>
      </c>
      <c r="BM167" s="179" t="s">
        <v>263</v>
      </c>
    </row>
    <row r="168" spans="1:65" s="1" customFormat="1" ht="37.799999999999997" customHeight="1">
      <c r="A168" s="30"/>
      <c r="B168" s="136"/>
      <c r="C168" s="168" t="s">
        <v>264</v>
      </c>
      <c r="D168" s="168" t="s">
        <v>155</v>
      </c>
      <c r="E168" s="169" t="s">
        <v>265</v>
      </c>
      <c r="F168" s="170" t="s">
        <v>266</v>
      </c>
      <c r="G168" s="171" t="s">
        <v>158</v>
      </c>
      <c r="H168" s="172">
        <v>242</v>
      </c>
      <c r="I168" s="173"/>
      <c r="J168" s="172">
        <f t="shared" si="15"/>
        <v>0</v>
      </c>
      <c r="K168" s="174"/>
      <c r="L168" s="31"/>
      <c r="M168" s="175" t="s">
        <v>1</v>
      </c>
      <c r="N168" s="176" t="s">
        <v>43</v>
      </c>
      <c r="O168" s="59"/>
      <c r="P168" s="177">
        <f t="shared" si="16"/>
        <v>0</v>
      </c>
      <c r="Q168" s="177">
        <v>0.33445999999999998</v>
      </c>
      <c r="R168" s="177">
        <f t="shared" si="17"/>
        <v>80.939319999999995</v>
      </c>
      <c r="S168" s="177">
        <v>0</v>
      </c>
      <c r="T168" s="178">
        <f t="shared" si="18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9" t="s">
        <v>159</v>
      </c>
      <c r="AT168" s="179" t="s">
        <v>155</v>
      </c>
      <c r="AU168" s="179" t="s">
        <v>90</v>
      </c>
      <c r="AY168" s="13" t="s">
        <v>153</v>
      </c>
      <c r="BE168" s="102">
        <f t="shared" si="19"/>
        <v>0</v>
      </c>
      <c r="BF168" s="102">
        <f t="shared" si="20"/>
        <v>0</v>
      </c>
      <c r="BG168" s="102">
        <f t="shared" si="21"/>
        <v>0</v>
      </c>
      <c r="BH168" s="102">
        <f t="shared" si="22"/>
        <v>0</v>
      </c>
      <c r="BI168" s="102">
        <f t="shared" si="23"/>
        <v>0</v>
      </c>
      <c r="BJ168" s="13" t="s">
        <v>90</v>
      </c>
      <c r="BK168" s="180">
        <f t="shared" si="24"/>
        <v>0</v>
      </c>
      <c r="BL168" s="13" t="s">
        <v>159</v>
      </c>
      <c r="BM168" s="179" t="s">
        <v>267</v>
      </c>
    </row>
    <row r="169" spans="1:65" s="1" customFormat="1" ht="24.15" customHeight="1">
      <c r="A169" s="30"/>
      <c r="B169" s="136"/>
      <c r="C169" s="168" t="s">
        <v>268</v>
      </c>
      <c r="D169" s="168" t="s">
        <v>155</v>
      </c>
      <c r="E169" s="169" t="s">
        <v>269</v>
      </c>
      <c r="F169" s="170" t="s">
        <v>270</v>
      </c>
      <c r="G169" s="171" t="s">
        <v>158</v>
      </c>
      <c r="H169" s="172">
        <v>220</v>
      </c>
      <c r="I169" s="173"/>
      <c r="J169" s="172">
        <f t="shared" si="15"/>
        <v>0</v>
      </c>
      <c r="K169" s="174"/>
      <c r="L169" s="31"/>
      <c r="M169" s="175" t="s">
        <v>1</v>
      </c>
      <c r="N169" s="176" t="s">
        <v>43</v>
      </c>
      <c r="O169" s="59"/>
      <c r="P169" s="177">
        <f t="shared" si="16"/>
        <v>0</v>
      </c>
      <c r="Q169" s="177">
        <v>8.4000000000000005E-2</v>
      </c>
      <c r="R169" s="177">
        <f t="shared" si="17"/>
        <v>18.48</v>
      </c>
      <c r="S169" s="177">
        <v>0</v>
      </c>
      <c r="T169" s="178">
        <f t="shared" si="18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9" t="s">
        <v>159</v>
      </c>
      <c r="AT169" s="179" t="s">
        <v>155</v>
      </c>
      <c r="AU169" s="179" t="s">
        <v>90</v>
      </c>
      <c r="AY169" s="13" t="s">
        <v>153</v>
      </c>
      <c r="BE169" s="102">
        <f t="shared" si="19"/>
        <v>0</v>
      </c>
      <c r="BF169" s="102">
        <f t="shared" si="20"/>
        <v>0</v>
      </c>
      <c r="BG169" s="102">
        <f t="shared" si="21"/>
        <v>0</v>
      </c>
      <c r="BH169" s="102">
        <f t="shared" si="22"/>
        <v>0</v>
      </c>
      <c r="BI169" s="102">
        <f t="shared" si="23"/>
        <v>0</v>
      </c>
      <c r="BJ169" s="13" t="s">
        <v>90</v>
      </c>
      <c r="BK169" s="180">
        <f t="shared" si="24"/>
        <v>0</v>
      </c>
      <c r="BL169" s="13" t="s">
        <v>159</v>
      </c>
      <c r="BM169" s="179" t="s">
        <v>271</v>
      </c>
    </row>
    <row r="170" spans="1:65" s="1" customFormat="1" ht="16.5" customHeight="1">
      <c r="A170" s="30"/>
      <c r="B170" s="136"/>
      <c r="C170" s="181" t="s">
        <v>272</v>
      </c>
      <c r="D170" s="181" t="s">
        <v>210</v>
      </c>
      <c r="E170" s="182" t="s">
        <v>273</v>
      </c>
      <c r="F170" s="183" t="s">
        <v>274</v>
      </c>
      <c r="G170" s="184" t="s">
        <v>158</v>
      </c>
      <c r="H170" s="185">
        <v>222.2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43</v>
      </c>
      <c r="O170" s="59"/>
      <c r="P170" s="177">
        <f t="shared" si="16"/>
        <v>0</v>
      </c>
      <c r="Q170" s="177">
        <v>0.161</v>
      </c>
      <c r="R170" s="177">
        <f t="shared" si="17"/>
        <v>35.7742</v>
      </c>
      <c r="S170" s="177">
        <v>0</v>
      </c>
      <c r="T170" s="178">
        <f t="shared" si="18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9" t="s">
        <v>184</v>
      </c>
      <c r="AT170" s="179" t="s">
        <v>210</v>
      </c>
      <c r="AU170" s="179" t="s">
        <v>90</v>
      </c>
      <c r="AY170" s="13" t="s">
        <v>153</v>
      </c>
      <c r="BE170" s="102">
        <f t="shared" si="19"/>
        <v>0</v>
      </c>
      <c r="BF170" s="102">
        <f t="shared" si="20"/>
        <v>0</v>
      </c>
      <c r="BG170" s="102">
        <f t="shared" si="21"/>
        <v>0</v>
      </c>
      <c r="BH170" s="102">
        <f t="shared" si="22"/>
        <v>0</v>
      </c>
      <c r="BI170" s="102">
        <f t="shared" si="23"/>
        <v>0</v>
      </c>
      <c r="BJ170" s="13" t="s">
        <v>90</v>
      </c>
      <c r="BK170" s="180">
        <f t="shared" si="24"/>
        <v>0</v>
      </c>
      <c r="BL170" s="13" t="s">
        <v>159</v>
      </c>
      <c r="BM170" s="179" t="s">
        <v>275</v>
      </c>
    </row>
    <row r="171" spans="1:65" s="1" customFormat="1" ht="44.25" customHeight="1">
      <c r="A171" s="30"/>
      <c r="B171" s="136"/>
      <c r="C171" s="168" t="s">
        <v>276</v>
      </c>
      <c r="D171" s="168" t="s">
        <v>155</v>
      </c>
      <c r="E171" s="169" t="s">
        <v>277</v>
      </c>
      <c r="F171" s="170" t="s">
        <v>278</v>
      </c>
      <c r="G171" s="171" t="s">
        <v>158</v>
      </c>
      <c r="H171" s="172">
        <v>128</v>
      </c>
      <c r="I171" s="173"/>
      <c r="J171" s="172">
        <f t="shared" si="15"/>
        <v>0</v>
      </c>
      <c r="K171" s="174"/>
      <c r="L171" s="31"/>
      <c r="M171" s="175" t="s">
        <v>1</v>
      </c>
      <c r="N171" s="176" t="s">
        <v>43</v>
      </c>
      <c r="O171" s="59"/>
      <c r="P171" s="177">
        <f t="shared" si="16"/>
        <v>0</v>
      </c>
      <c r="Q171" s="177">
        <v>9.2499999999999999E-2</v>
      </c>
      <c r="R171" s="177">
        <f t="shared" si="17"/>
        <v>11.84</v>
      </c>
      <c r="S171" s="177">
        <v>0</v>
      </c>
      <c r="T171" s="178">
        <f t="shared" si="18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9" t="s">
        <v>159</v>
      </c>
      <c r="AT171" s="179" t="s">
        <v>155</v>
      </c>
      <c r="AU171" s="179" t="s">
        <v>90</v>
      </c>
      <c r="AY171" s="13" t="s">
        <v>153</v>
      </c>
      <c r="BE171" s="102">
        <f t="shared" si="19"/>
        <v>0</v>
      </c>
      <c r="BF171" s="102">
        <f t="shared" si="20"/>
        <v>0</v>
      </c>
      <c r="BG171" s="102">
        <f t="shared" si="21"/>
        <v>0</v>
      </c>
      <c r="BH171" s="102">
        <f t="shared" si="22"/>
        <v>0</v>
      </c>
      <c r="BI171" s="102">
        <f t="shared" si="23"/>
        <v>0</v>
      </c>
      <c r="BJ171" s="13" t="s">
        <v>90</v>
      </c>
      <c r="BK171" s="180">
        <f t="shared" si="24"/>
        <v>0</v>
      </c>
      <c r="BL171" s="13" t="s">
        <v>159</v>
      </c>
      <c r="BM171" s="179" t="s">
        <v>279</v>
      </c>
    </row>
    <row r="172" spans="1:65" s="1" customFormat="1" ht="16.5" customHeight="1">
      <c r="A172" s="30"/>
      <c r="B172" s="136"/>
      <c r="C172" s="181" t="s">
        <v>280</v>
      </c>
      <c r="D172" s="181" t="s">
        <v>210</v>
      </c>
      <c r="E172" s="182" t="s">
        <v>281</v>
      </c>
      <c r="F172" s="183" t="s">
        <v>282</v>
      </c>
      <c r="G172" s="184" t="s">
        <v>158</v>
      </c>
      <c r="H172" s="185">
        <v>130.56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43</v>
      </c>
      <c r="O172" s="59"/>
      <c r="P172" s="177">
        <f t="shared" si="16"/>
        <v>0</v>
      </c>
      <c r="Q172" s="177">
        <v>0.13</v>
      </c>
      <c r="R172" s="177">
        <f t="shared" si="17"/>
        <v>16.972799999999999</v>
      </c>
      <c r="S172" s="177">
        <v>0</v>
      </c>
      <c r="T172" s="178">
        <f t="shared" si="18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9" t="s">
        <v>184</v>
      </c>
      <c r="AT172" s="179" t="s">
        <v>210</v>
      </c>
      <c r="AU172" s="179" t="s">
        <v>90</v>
      </c>
      <c r="AY172" s="13" t="s">
        <v>153</v>
      </c>
      <c r="BE172" s="102">
        <f t="shared" si="19"/>
        <v>0</v>
      </c>
      <c r="BF172" s="102">
        <f t="shared" si="20"/>
        <v>0</v>
      </c>
      <c r="BG172" s="102">
        <f t="shared" si="21"/>
        <v>0</v>
      </c>
      <c r="BH172" s="102">
        <f t="shared" si="22"/>
        <v>0</v>
      </c>
      <c r="BI172" s="102">
        <f t="shared" si="23"/>
        <v>0</v>
      </c>
      <c r="BJ172" s="13" t="s">
        <v>90</v>
      </c>
      <c r="BK172" s="180">
        <f t="shared" si="24"/>
        <v>0</v>
      </c>
      <c r="BL172" s="13" t="s">
        <v>159</v>
      </c>
      <c r="BM172" s="179" t="s">
        <v>283</v>
      </c>
    </row>
    <row r="173" spans="1:65" s="1" customFormat="1" ht="37.799999999999997" customHeight="1">
      <c r="A173" s="30"/>
      <c r="B173" s="136"/>
      <c r="C173" s="168" t="s">
        <v>284</v>
      </c>
      <c r="D173" s="168" t="s">
        <v>155</v>
      </c>
      <c r="E173" s="169" t="s">
        <v>285</v>
      </c>
      <c r="F173" s="170" t="s">
        <v>286</v>
      </c>
      <c r="G173" s="171" t="s">
        <v>158</v>
      </c>
      <c r="H173" s="172">
        <v>22</v>
      </c>
      <c r="I173" s="173"/>
      <c r="J173" s="172">
        <f t="shared" si="15"/>
        <v>0</v>
      </c>
      <c r="K173" s="174"/>
      <c r="L173" s="31"/>
      <c r="M173" s="175" t="s">
        <v>1</v>
      </c>
      <c r="N173" s="176" t="s">
        <v>43</v>
      </c>
      <c r="O173" s="59"/>
      <c r="P173" s="177">
        <f t="shared" si="16"/>
        <v>0</v>
      </c>
      <c r="Q173" s="177">
        <v>9.2499999999999999E-2</v>
      </c>
      <c r="R173" s="177">
        <f t="shared" si="17"/>
        <v>2.0350000000000001</v>
      </c>
      <c r="S173" s="177">
        <v>0</v>
      </c>
      <c r="T173" s="178">
        <f t="shared" si="18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9" t="s">
        <v>159</v>
      </c>
      <c r="AT173" s="179" t="s">
        <v>155</v>
      </c>
      <c r="AU173" s="179" t="s">
        <v>90</v>
      </c>
      <c r="AY173" s="13" t="s">
        <v>153</v>
      </c>
      <c r="BE173" s="102">
        <f t="shared" si="19"/>
        <v>0</v>
      </c>
      <c r="BF173" s="102">
        <f t="shared" si="20"/>
        <v>0</v>
      </c>
      <c r="BG173" s="102">
        <f t="shared" si="21"/>
        <v>0</v>
      </c>
      <c r="BH173" s="102">
        <f t="shared" si="22"/>
        <v>0</v>
      </c>
      <c r="BI173" s="102">
        <f t="shared" si="23"/>
        <v>0</v>
      </c>
      <c r="BJ173" s="13" t="s">
        <v>90</v>
      </c>
      <c r="BK173" s="180">
        <f t="shared" si="24"/>
        <v>0</v>
      </c>
      <c r="BL173" s="13" t="s">
        <v>159</v>
      </c>
      <c r="BM173" s="179" t="s">
        <v>287</v>
      </c>
    </row>
    <row r="174" spans="1:65" s="1" customFormat="1" ht="16.5" customHeight="1">
      <c r="A174" s="30"/>
      <c r="B174" s="136"/>
      <c r="C174" s="181" t="s">
        <v>288</v>
      </c>
      <c r="D174" s="181" t="s">
        <v>210</v>
      </c>
      <c r="E174" s="182" t="s">
        <v>289</v>
      </c>
      <c r="F174" s="183" t="s">
        <v>290</v>
      </c>
      <c r="G174" s="184" t="s">
        <v>158</v>
      </c>
      <c r="H174" s="185">
        <v>22.44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43</v>
      </c>
      <c r="O174" s="59"/>
      <c r="P174" s="177">
        <f t="shared" si="16"/>
        <v>0</v>
      </c>
      <c r="Q174" s="177">
        <v>0.184</v>
      </c>
      <c r="R174" s="177">
        <f t="shared" si="17"/>
        <v>4.1289600000000002</v>
      </c>
      <c r="S174" s="177">
        <v>0</v>
      </c>
      <c r="T174" s="178">
        <f t="shared" si="18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79" t="s">
        <v>184</v>
      </c>
      <c r="AT174" s="179" t="s">
        <v>210</v>
      </c>
      <c r="AU174" s="179" t="s">
        <v>90</v>
      </c>
      <c r="AY174" s="13" t="s">
        <v>153</v>
      </c>
      <c r="BE174" s="102">
        <f t="shared" si="19"/>
        <v>0</v>
      </c>
      <c r="BF174" s="102">
        <f t="shared" si="20"/>
        <v>0</v>
      </c>
      <c r="BG174" s="102">
        <f t="shared" si="21"/>
        <v>0</v>
      </c>
      <c r="BH174" s="102">
        <f t="shared" si="22"/>
        <v>0</v>
      </c>
      <c r="BI174" s="102">
        <f t="shared" si="23"/>
        <v>0</v>
      </c>
      <c r="BJ174" s="13" t="s">
        <v>90</v>
      </c>
      <c r="BK174" s="180">
        <f t="shared" si="24"/>
        <v>0</v>
      </c>
      <c r="BL174" s="13" t="s">
        <v>159</v>
      </c>
      <c r="BM174" s="179" t="s">
        <v>291</v>
      </c>
    </row>
    <row r="175" spans="1:65" s="1" customFormat="1" ht="21.75" customHeight="1">
      <c r="A175" s="30"/>
      <c r="B175" s="136"/>
      <c r="C175" s="168" t="s">
        <v>292</v>
      </c>
      <c r="D175" s="168" t="s">
        <v>155</v>
      </c>
      <c r="E175" s="169" t="s">
        <v>293</v>
      </c>
      <c r="F175" s="170" t="s">
        <v>294</v>
      </c>
      <c r="G175" s="171" t="s">
        <v>158</v>
      </c>
      <c r="H175" s="172">
        <v>128</v>
      </c>
      <c r="I175" s="173"/>
      <c r="J175" s="172">
        <f t="shared" si="15"/>
        <v>0</v>
      </c>
      <c r="K175" s="174"/>
      <c r="L175" s="31"/>
      <c r="M175" s="175" t="s">
        <v>1</v>
      </c>
      <c r="N175" s="176" t="s">
        <v>43</v>
      </c>
      <c r="O175" s="59"/>
      <c r="P175" s="177">
        <f t="shared" si="16"/>
        <v>0</v>
      </c>
      <c r="Q175" s="177">
        <v>0</v>
      </c>
      <c r="R175" s="177">
        <f t="shared" si="17"/>
        <v>0</v>
      </c>
      <c r="S175" s="177">
        <v>0</v>
      </c>
      <c r="T175" s="178">
        <f t="shared" si="18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9" t="s">
        <v>159</v>
      </c>
      <c r="AT175" s="179" t="s">
        <v>155</v>
      </c>
      <c r="AU175" s="179" t="s">
        <v>90</v>
      </c>
      <c r="AY175" s="13" t="s">
        <v>153</v>
      </c>
      <c r="BE175" s="102">
        <f t="shared" si="19"/>
        <v>0</v>
      </c>
      <c r="BF175" s="102">
        <f t="shared" si="20"/>
        <v>0</v>
      </c>
      <c r="BG175" s="102">
        <f t="shared" si="21"/>
        <v>0</v>
      </c>
      <c r="BH175" s="102">
        <f t="shared" si="22"/>
        <v>0</v>
      </c>
      <c r="BI175" s="102">
        <f t="shared" si="23"/>
        <v>0</v>
      </c>
      <c r="BJ175" s="13" t="s">
        <v>90</v>
      </c>
      <c r="BK175" s="180">
        <f t="shared" si="24"/>
        <v>0</v>
      </c>
      <c r="BL175" s="13" t="s">
        <v>159</v>
      </c>
      <c r="BM175" s="179" t="s">
        <v>295</v>
      </c>
    </row>
    <row r="176" spans="1:65" s="1" customFormat="1" ht="21.75" customHeight="1">
      <c r="A176" s="30"/>
      <c r="B176" s="136"/>
      <c r="C176" s="168" t="s">
        <v>296</v>
      </c>
      <c r="D176" s="168" t="s">
        <v>155</v>
      </c>
      <c r="E176" s="169" t="s">
        <v>297</v>
      </c>
      <c r="F176" s="170" t="s">
        <v>298</v>
      </c>
      <c r="G176" s="171" t="s">
        <v>158</v>
      </c>
      <c r="H176" s="172">
        <v>242</v>
      </c>
      <c r="I176" s="173"/>
      <c r="J176" s="172">
        <f t="shared" si="15"/>
        <v>0</v>
      </c>
      <c r="K176" s="174"/>
      <c r="L176" s="31"/>
      <c r="M176" s="175" t="s">
        <v>1</v>
      </c>
      <c r="N176" s="176" t="s">
        <v>43</v>
      </c>
      <c r="O176" s="59"/>
      <c r="P176" s="177">
        <f t="shared" si="16"/>
        <v>0</v>
      </c>
      <c r="Q176" s="177">
        <v>0</v>
      </c>
      <c r="R176" s="177">
        <f t="shared" si="17"/>
        <v>0</v>
      </c>
      <c r="S176" s="177">
        <v>0</v>
      </c>
      <c r="T176" s="178">
        <f t="shared" si="18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79" t="s">
        <v>159</v>
      </c>
      <c r="AT176" s="179" t="s">
        <v>155</v>
      </c>
      <c r="AU176" s="179" t="s">
        <v>90</v>
      </c>
      <c r="AY176" s="13" t="s">
        <v>153</v>
      </c>
      <c r="BE176" s="102">
        <f t="shared" si="19"/>
        <v>0</v>
      </c>
      <c r="BF176" s="102">
        <f t="shared" si="20"/>
        <v>0</v>
      </c>
      <c r="BG176" s="102">
        <f t="shared" si="21"/>
        <v>0</v>
      </c>
      <c r="BH176" s="102">
        <f t="shared" si="22"/>
        <v>0</v>
      </c>
      <c r="BI176" s="102">
        <f t="shared" si="23"/>
        <v>0</v>
      </c>
      <c r="BJ176" s="13" t="s">
        <v>90</v>
      </c>
      <c r="BK176" s="180">
        <f t="shared" si="24"/>
        <v>0</v>
      </c>
      <c r="BL176" s="13" t="s">
        <v>159</v>
      </c>
      <c r="BM176" s="179" t="s">
        <v>299</v>
      </c>
    </row>
    <row r="177" spans="1:65" s="11" customFormat="1" ht="22.8" customHeight="1">
      <c r="B177" s="155"/>
      <c r="D177" s="156" t="s">
        <v>76</v>
      </c>
      <c r="E177" s="166" t="s">
        <v>188</v>
      </c>
      <c r="F177" s="166" t="s">
        <v>300</v>
      </c>
      <c r="I177" s="158"/>
      <c r="J177" s="167">
        <f>BK177</f>
        <v>0</v>
      </c>
      <c r="L177" s="155"/>
      <c r="M177" s="160"/>
      <c r="N177" s="161"/>
      <c r="O177" s="161"/>
      <c r="P177" s="162">
        <f>SUM(P178:P194)</f>
        <v>0</v>
      </c>
      <c r="Q177" s="161"/>
      <c r="R177" s="162">
        <f>SUM(R178:R194)</f>
        <v>45.836052000000009</v>
      </c>
      <c r="S177" s="161"/>
      <c r="T177" s="163">
        <f>SUM(T178:T194)</f>
        <v>6.7849999999999994E-2</v>
      </c>
      <c r="AR177" s="156" t="s">
        <v>84</v>
      </c>
      <c r="AT177" s="164" t="s">
        <v>76</v>
      </c>
      <c r="AU177" s="164" t="s">
        <v>84</v>
      </c>
      <c r="AY177" s="156" t="s">
        <v>153</v>
      </c>
      <c r="BK177" s="165">
        <f>SUM(BK178:BK194)</f>
        <v>0</v>
      </c>
    </row>
    <row r="178" spans="1:65" s="1" customFormat="1" ht="37.799999999999997" customHeight="1">
      <c r="A178" s="30"/>
      <c r="B178" s="136"/>
      <c r="C178" s="168" t="s">
        <v>301</v>
      </c>
      <c r="D178" s="168" t="s">
        <v>155</v>
      </c>
      <c r="E178" s="169" t="s">
        <v>302</v>
      </c>
      <c r="F178" s="170" t="s">
        <v>303</v>
      </c>
      <c r="G178" s="171" t="s">
        <v>249</v>
      </c>
      <c r="H178" s="172">
        <v>70</v>
      </c>
      <c r="I178" s="173"/>
      <c r="J178" s="172">
        <f t="shared" ref="J178:J194" si="25">ROUND(I178*H178,3)</f>
        <v>0</v>
      </c>
      <c r="K178" s="174"/>
      <c r="L178" s="31"/>
      <c r="M178" s="175" t="s">
        <v>1</v>
      </c>
      <c r="N178" s="176" t="s">
        <v>43</v>
      </c>
      <c r="O178" s="59"/>
      <c r="P178" s="177">
        <f t="shared" ref="P178:P194" si="26">O178*H178</f>
        <v>0</v>
      </c>
      <c r="Q178" s="177">
        <v>0.13938999999999999</v>
      </c>
      <c r="R178" s="177">
        <f t="shared" ref="R178:R194" si="27">Q178*H178</f>
        <v>9.757299999999999</v>
      </c>
      <c r="S178" s="177">
        <v>0</v>
      </c>
      <c r="T178" s="178">
        <f t="shared" ref="T178:T194" si="28">S178*H178</f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79" t="s">
        <v>159</v>
      </c>
      <c r="AT178" s="179" t="s">
        <v>155</v>
      </c>
      <c r="AU178" s="179" t="s">
        <v>90</v>
      </c>
      <c r="AY178" s="13" t="s">
        <v>153</v>
      </c>
      <c r="BE178" s="102">
        <f t="shared" ref="BE178:BE194" si="29">IF(N178="základná",J178,0)</f>
        <v>0</v>
      </c>
      <c r="BF178" s="102">
        <f t="shared" ref="BF178:BF194" si="30">IF(N178="znížená",J178,0)</f>
        <v>0</v>
      </c>
      <c r="BG178" s="102">
        <f t="shared" ref="BG178:BG194" si="31">IF(N178="zákl. prenesená",J178,0)</f>
        <v>0</v>
      </c>
      <c r="BH178" s="102">
        <f t="shared" ref="BH178:BH194" si="32">IF(N178="zníž. prenesená",J178,0)</f>
        <v>0</v>
      </c>
      <c r="BI178" s="102">
        <f t="shared" ref="BI178:BI194" si="33">IF(N178="nulová",J178,0)</f>
        <v>0</v>
      </c>
      <c r="BJ178" s="13" t="s">
        <v>90</v>
      </c>
      <c r="BK178" s="180">
        <f t="shared" ref="BK178:BK194" si="34">ROUND(I178*H178,3)</f>
        <v>0</v>
      </c>
      <c r="BL178" s="13" t="s">
        <v>159</v>
      </c>
      <c r="BM178" s="179" t="s">
        <v>304</v>
      </c>
    </row>
    <row r="179" spans="1:65" s="1" customFormat="1" ht="24.15" customHeight="1">
      <c r="A179" s="30"/>
      <c r="B179" s="136"/>
      <c r="C179" s="181" t="s">
        <v>305</v>
      </c>
      <c r="D179" s="181" t="s">
        <v>210</v>
      </c>
      <c r="E179" s="182" t="s">
        <v>306</v>
      </c>
      <c r="F179" s="183" t="s">
        <v>307</v>
      </c>
      <c r="G179" s="184" t="s">
        <v>163</v>
      </c>
      <c r="H179" s="185">
        <v>70.7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43</v>
      </c>
      <c r="O179" s="59"/>
      <c r="P179" s="177">
        <f t="shared" si="26"/>
        <v>0</v>
      </c>
      <c r="Q179" s="177">
        <v>0.09</v>
      </c>
      <c r="R179" s="177">
        <f t="shared" si="27"/>
        <v>6.3630000000000004</v>
      </c>
      <c r="S179" s="177">
        <v>0</v>
      </c>
      <c r="T179" s="178">
        <f t="shared" si="28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79" t="s">
        <v>184</v>
      </c>
      <c r="AT179" s="179" t="s">
        <v>210</v>
      </c>
      <c r="AU179" s="179" t="s">
        <v>90</v>
      </c>
      <c r="AY179" s="13" t="s">
        <v>153</v>
      </c>
      <c r="BE179" s="102">
        <f t="shared" si="29"/>
        <v>0</v>
      </c>
      <c r="BF179" s="102">
        <f t="shared" si="30"/>
        <v>0</v>
      </c>
      <c r="BG179" s="102">
        <f t="shared" si="31"/>
        <v>0</v>
      </c>
      <c r="BH179" s="102">
        <f t="shared" si="32"/>
        <v>0</v>
      </c>
      <c r="BI179" s="102">
        <f t="shared" si="33"/>
        <v>0</v>
      </c>
      <c r="BJ179" s="13" t="s">
        <v>90</v>
      </c>
      <c r="BK179" s="180">
        <f t="shared" si="34"/>
        <v>0</v>
      </c>
      <c r="BL179" s="13" t="s">
        <v>159</v>
      </c>
      <c r="BM179" s="179" t="s">
        <v>308</v>
      </c>
    </row>
    <row r="180" spans="1:65" s="1" customFormat="1" ht="37.799999999999997" customHeight="1">
      <c r="A180" s="30"/>
      <c r="B180" s="136"/>
      <c r="C180" s="168" t="s">
        <v>309</v>
      </c>
      <c r="D180" s="168" t="s">
        <v>155</v>
      </c>
      <c r="E180" s="169" t="s">
        <v>310</v>
      </c>
      <c r="F180" s="170" t="s">
        <v>311</v>
      </c>
      <c r="G180" s="171" t="s">
        <v>249</v>
      </c>
      <c r="H180" s="172">
        <v>79</v>
      </c>
      <c r="I180" s="173"/>
      <c r="J180" s="172">
        <f t="shared" si="25"/>
        <v>0</v>
      </c>
      <c r="K180" s="174"/>
      <c r="L180" s="31"/>
      <c r="M180" s="175" t="s">
        <v>1</v>
      </c>
      <c r="N180" s="176" t="s">
        <v>43</v>
      </c>
      <c r="O180" s="59"/>
      <c r="P180" s="177">
        <f t="shared" si="26"/>
        <v>0</v>
      </c>
      <c r="Q180" s="177">
        <v>0.11187</v>
      </c>
      <c r="R180" s="177">
        <f t="shared" si="27"/>
        <v>8.8377300000000005</v>
      </c>
      <c r="S180" s="177">
        <v>0</v>
      </c>
      <c r="T180" s="178">
        <f t="shared" si="28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79" t="s">
        <v>159</v>
      </c>
      <c r="AT180" s="179" t="s">
        <v>155</v>
      </c>
      <c r="AU180" s="179" t="s">
        <v>90</v>
      </c>
      <c r="AY180" s="13" t="s">
        <v>153</v>
      </c>
      <c r="BE180" s="102">
        <f t="shared" si="29"/>
        <v>0</v>
      </c>
      <c r="BF180" s="102">
        <f t="shared" si="30"/>
        <v>0</v>
      </c>
      <c r="BG180" s="102">
        <f t="shared" si="31"/>
        <v>0</v>
      </c>
      <c r="BH180" s="102">
        <f t="shared" si="32"/>
        <v>0</v>
      </c>
      <c r="BI180" s="102">
        <f t="shared" si="33"/>
        <v>0</v>
      </c>
      <c r="BJ180" s="13" t="s">
        <v>90</v>
      </c>
      <c r="BK180" s="180">
        <f t="shared" si="34"/>
        <v>0</v>
      </c>
      <c r="BL180" s="13" t="s">
        <v>159</v>
      </c>
      <c r="BM180" s="179" t="s">
        <v>312</v>
      </c>
    </row>
    <row r="181" spans="1:65" s="1" customFormat="1" ht="24.15" customHeight="1">
      <c r="A181" s="30"/>
      <c r="B181" s="136"/>
      <c r="C181" s="181" t="s">
        <v>313</v>
      </c>
      <c r="D181" s="181" t="s">
        <v>210</v>
      </c>
      <c r="E181" s="182" t="s">
        <v>306</v>
      </c>
      <c r="F181" s="183" t="s">
        <v>307</v>
      </c>
      <c r="G181" s="184" t="s">
        <v>163</v>
      </c>
      <c r="H181" s="185">
        <v>79.790000000000006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43</v>
      </c>
      <c r="O181" s="59"/>
      <c r="P181" s="177">
        <f t="shared" si="26"/>
        <v>0</v>
      </c>
      <c r="Q181" s="177">
        <v>0.09</v>
      </c>
      <c r="R181" s="177">
        <f t="shared" si="27"/>
        <v>7.1811000000000007</v>
      </c>
      <c r="S181" s="177">
        <v>0</v>
      </c>
      <c r="T181" s="178">
        <f t="shared" si="28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79" t="s">
        <v>184</v>
      </c>
      <c r="AT181" s="179" t="s">
        <v>210</v>
      </c>
      <c r="AU181" s="179" t="s">
        <v>90</v>
      </c>
      <c r="AY181" s="13" t="s">
        <v>153</v>
      </c>
      <c r="BE181" s="102">
        <f t="shared" si="29"/>
        <v>0</v>
      </c>
      <c r="BF181" s="102">
        <f t="shared" si="30"/>
        <v>0</v>
      </c>
      <c r="BG181" s="102">
        <f t="shared" si="31"/>
        <v>0</v>
      </c>
      <c r="BH181" s="102">
        <f t="shared" si="32"/>
        <v>0</v>
      </c>
      <c r="BI181" s="102">
        <f t="shared" si="33"/>
        <v>0</v>
      </c>
      <c r="BJ181" s="13" t="s">
        <v>90</v>
      </c>
      <c r="BK181" s="180">
        <f t="shared" si="34"/>
        <v>0</v>
      </c>
      <c r="BL181" s="13" t="s">
        <v>159</v>
      </c>
      <c r="BM181" s="179" t="s">
        <v>314</v>
      </c>
    </row>
    <row r="182" spans="1:65" s="1" customFormat="1" ht="37.799999999999997" customHeight="1">
      <c r="A182" s="30"/>
      <c r="B182" s="136"/>
      <c r="C182" s="168" t="s">
        <v>315</v>
      </c>
      <c r="D182" s="168" t="s">
        <v>155</v>
      </c>
      <c r="E182" s="169" t="s">
        <v>316</v>
      </c>
      <c r="F182" s="170" t="s">
        <v>317</v>
      </c>
      <c r="G182" s="171" t="s">
        <v>249</v>
      </c>
      <c r="H182" s="172">
        <v>8.6</v>
      </c>
      <c r="I182" s="173"/>
      <c r="J182" s="172">
        <f t="shared" si="25"/>
        <v>0</v>
      </c>
      <c r="K182" s="174"/>
      <c r="L182" s="31"/>
      <c r="M182" s="175" t="s">
        <v>1</v>
      </c>
      <c r="N182" s="176" t="s">
        <v>43</v>
      </c>
      <c r="O182" s="59"/>
      <c r="P182" s="177">
        <f t="shared" si="26"/>
        <v>0</v>
      </c>
      <c r="Q182" s="177">
        <v>0.11700000000000001</v>
      </c>
      <c r="R182" s="177">
        <f t="shared" si="27"/>
        <v>1.0062</v>
      </c>
      <c r="S182" s="177">
        <v>0</v>
      </c>
      <c r="T182" s="178">
        <f t="shared" si="28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79" t="s">
        <v>159</v>
      </c>
      <c r="AT182" s="179" t="s">
        <v>155</v>
      </c>
      <c r="AU182" s="179" t="s">
        <v>90</v>
      </c>
      <c r="AY182" s="13" t="s">
        <v>153</v>
      </c>
      <c r="BE182" s="102">
        <f t="shared" si="29"/>
        <v>0</v>
      </c>
      <c r="BF182" s="102">
        <f t="shared" si="30"/>
        <v>0</v>
      </c>
      <c r="BG182" s="102">
        <f t="shared" si="31"/>
        <v>0</v>
      </c>
      <c r="BH182" s="102">
        <f t="shared" si="32"/>
        <v>0</v>
      </c>
      <c r="BI182" s="102">
        <f t="shared" si="33"/>
        <v>0</v>
      </c>
      <c r="BJ182" s="13" t="s">
        <v>90</v>
      </c>
      <c r="BK182" s="180">
        <f t="shared" si="34"/>
        <v>0</v>
      </c>
      <c r="BL182" s="13" t="s">
        <v>159</v>
      </c>
      <c r="BM182" s="179" t="s">
        <v>318</v>
      </c>
    </row>
    <row r="183" spans="1:65" s="1" customFormat="1" ht="24.15" customHeight="1">
      <c r="A183" s="30"/>
      <c r="B183" s="136"/>
      <c r="C183" s="181" t="s">
        <v>319</v>
      </c>
      <c r="D183" s="181" t="s">
        <v>210</v>
      </c>
      <c r="E183" s="182" t="s">
        <v>306</v>
      </c>
      <c r="F183" s="183" t="s">
        <v>307</v>
      </c>
      <c r="G183" s="184" t="s">
        <v>163</v>
      </c>
      <c r="H183" s="185">
        <v>8.6859999999999999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43</v>
      </c>
      <c r="O183" s="59"/>
      <c r="P183" s="177">
        <f t="shared" si="26"/>
        <v>0</v>
      </c>
      <c r="Q183" s="177">
        <v>0.09</v>
      </c>
      <c r="R183" s="177">
        <f t="shared" si="27"/>
        <v>0.78173999999999999</v>
      </c>
      <c r="S183" s="177">
        <v>0</v>
      </c>
      <c r="T183" s="178">
        <f t="shared" si="28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79" t="s">
        <v>184</v>
      </c>
      <c r="AT183" s="179" t="s">
        <v>210</v>
      </c>
      <c r="AU183" s="179" t="s">
        <v>90</v>
      </c>
      <c r="AY183" s="13" t="s">
        <v>153</v>
      </c>
      <c r="BE183" s="102">
        <f t="shared" si="29"/>
        <v>0</v>
      </c>
      <c r="BF183" s="102">
        <f t="shared" si="30"/>
        <v>0</v>
      </c>
      <c r="BG183" s="102">
        <f t="shared" si="31"/>
        <v>0</v>
      </c>
      <c r="BH183" s="102">
        <f t="shared" si="32"/>
        <v>0</v>
      </c>
      <c r="BI183" s="102">
        <f t="shared" si="33"/>
        <v>0</v>
      </c>
      <c r="BJ183" s="13" t="s">
        <v>90</v>
      </c>
      <c r="BK183" s="180">
        <f t="shared" si="34"/>
        <v>0</v>
      </c>
      <c r="BL183" s="13" t="s">
        <v>159</v>
      </c>
      <c r="BM183" s="179" t="s">
        <v>320</v>
      </c>
    </row>
    <row r="184" spans="1:65" s="1" customFormat="1" ht="37.799999999999997" customHeight="1">
      <c r="A184" s="30"/>
      <c r="B184" s="136"/>
      <c r="C184" s="168" t="s">
        <v>321</v>
      </c>
      <c r="D184" s="168" t="s">
        <v>155</v>
      </c>
      <c r="E184" s="169" t="s">
        <v>322</v>
      </c>
      <c r="F184" s="170" t="s">
        <v>323</v>
      </c>
      <c r="G184" s="171" t="s">
        <v>249</v>
      </c>
      <c r="H184" s="172">
        <v>95.7</v>
      </c>
      <c r="I184" s="173"/>
      <c r="J184" s="172">
        <f t="shared" si="25"/>
        <v>0</v>
      </c>
      <c r="K184" s="174"/>
      <c r="L184" s="31"/>
      <c r="M184" s="175" t="s">
        <v>1</v>
      </c>
      <c r="N184" s="176" t="s">
        <v>43</v>
      </c>
      <c r="O184" s="59"/>
      <c r="P184" s="177">
        <f t="shared" si="26"/>
        <v>0</v>
      </c>
      <c r="Q184" s="177">
        <v>9.9250000000000005E-2</v>
      </c>
      <c r="R184" s="177">
        <f t="shared" si="27"/>
        <v>9.4982250000000015</v>
      </c>
      <c r="S184" s="177">
        <v>0</v>
      </c>
      <c r="T184" s="178">
        <f t="shared" si="28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79" t="s">
        <v>159</v>
      </c>
      <c r="AT184" s="179" t="s">
        <v>155</v>
      </c>
      <c r="AU184" s="179" t="s">
        <v>90</v>
      </c>
      <c r="AY184" s="13" t="s">
        <v>153</v>
      </c>
      <c r="BE184" s="102">
        <f t="shared" si="29"/>
        <v>0</v>
      </c>
      <c r="BF184" s="102">
        <f t="shared" si="30"/>
        <v>0</v>
      </c>
      <c r="BG184" s="102">
        <f t="shared" si="31"/>
        <v>0</v>
      </c>
      <c r="BH184" s="102">
        <f t="shared" si="32"/>
        <v>0</v>
      </c>
      <c r="BI184" s="102">
        <f t="shared" si="33"/>
        <v>0</v>
      </c>
      <c r="BJ184" s="13" t="s">
        <v>90</v>
      </c>
      <c r="BK184" s="180">
        <f t="shared" si="34"/>
        <v>0</v>
      </c>
      <c r="BL184" s="13" t="s">
        <v>159</v>
      </c>
      <c r="BM184" s="179" t="s">
        <v>324</v>
      </c>
    </row>
    <row r="185" spans="1:65" s="1" customFormat="1" ht="21.75" customHeight="1">
      <c r="A185" s="30"/>
      <c r="B185" s="136"/>
      <c r="C185" s="181" t="s">
        <v>325</v>
      </c>
      <c r="D185" s="181" t="s">
        <v>210</v>
      </c>
      <c r="E185" s="182" t="s">
        <v>326</v>
      </c>
      <c r="F185" s="183" t="s">
        <v>327</v>
      </c>
      <c r="G185" s="184" t="s">
        <v>163</v>
      </c>
      <c r="H185" s="185">
        <v>96.656999999999996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43</v>
      </c>
      <c r="O185" s="59"/>
      <c r="P185" s="177">
        <f t="shared" si="26"/>
        <v>0</v>
      </c>
      <c r="Q185" s="177">
        <v>2.3E-2</v>
      </c>
      <c r="R185" s="177">
        <f t="shared" si="27"/>
        <v>2.2231109999999998</v>
      </c>
      <c r="S185" s="177">
        <v>0</v>
      </c>
      <c r="T185" s="178">
        <f t="shared" si="28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79" t="s">
        <v>184</v>
      </c>
      <c r="AT185" s="179" t="s">
        <v>210</v>
      </c>
      <c r="AU185" s="179" t="s">
        <v>90</v>
      </c>
      <c r="AY185" s="13" t="s">
        <v>153</v>
      </c>
      <c r="BE185" s="102">
        <f t="shared" si="29"/>
        <v>0</v>
      </c>
      <c r="BF185" s="102">
        <f t="shared" si="30"/>
        <v>0</v>
      </c>
      <c r="BG185" s="102">
        <f t="shared" si="31"/>
        <v>0</v>
      </c>
      <c r="BH185" s="102">
        <f t="shared" si="32"/>
        <v>0</v>
      </c>
      <c r="BI185" s="102">
        <f t="shared" si="33"/>
        <v>0</v>
      </c>
      <c r="BJ185" s="13" t="s">
        <v>90</v>
      </c>
      <c r="BK185" s="180">
        <f t="shared" si="34"/>
        <v>0</v>
      </c>
      <c r="BL185" s="13" t="s">
        <v>159</v>
      </c>
      <c r="BM185" s="179" t="s">
        <v>328</v>
      </c>
    </row>
    <row r="186" spans="1:65" s="1" customFormat="1" ht="16.5" customHeight="1">
      <c r="A186" s="30"/>
      <c r="B186" s="136"/>
      <c r="C186" s="168" t="s">
        <v>329</v>
      </c>
      <c r="D186" s="168" t="s">
        <v>155</v>
      </c>
      <c r="E186" s="169" t="s">
        <v>330</v>
      </c>
      <c r="F186" s="170" t="s">
        <v>331</v>
      </c>
      <c r="G186" s="171" t="s">
        <v>249</v>
      </c>
      <c r="H186" s="172">
        <v>59</v>
      </c>
      <c r="I186" s="173"/>
      <c r="J186" s="172">
        <f t="shared" si="25"/>
        <v>0</v>
      </c>
      <c r="K186" s="174"/>
      <c r="L186" s="31"/>
      <c r="M186" s="175" t="s">
        <v>1</v>
      </c>
      <c r="N186" s="176" t="s">
        <v>43</v>
      </c>
      <c r="O186" s="59"/>
      <c r="P186" s="177">
        <f t="shared" si="26"/>
        <v>0</v>
      </c>
      <c r="Q186" s="177">
        <v>2.7599999999999999E-3</v>
      </c>
      <c r="R186" s="177">
        <f t="shared" si="27"/>
        <v>0.16283999999999998</v>
      </c>
      <c r="S186" s="177">
        <v>1.15E-3</v>
      </c>
      <c r="T186" s="178">
        <f t="shared" si="28"/>
        <v>6.7849999999999994E-2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79" t="s">
        <v>159</v>
      </c>
      <c r="AT186" s="179" t="s">
        <v>155</v>
      </c>
      <c r="AU186" s="179" t="s">
        <v>90</v>
      </c>
      <c r="AY186" s="13" t="s">
        <v>153</v>
      </c>
      <c r="BE186" s="102">
        <f t="shared" si="29"/>
        <v>0</v>
      </c>
      <c r="BF186" s="102">
        <f t="shared" si="30"/>
        <v>0</v>
      </c>
      <c r="BG186" s="102">
        <f t="shared" si="31"/>
        <v>0</v>
      </c>
      <c r="BH186" s="102">
        <f t="shared" si="32"/>
        <v>0</v>
      </c>
      <c r="BI186" s="102">
        <f t="shared" si="33"/>
        <v>0</v>
      </c>
      <c r="BJ186" s="13" t="s">
        <v>90</v>
      </c>
      <c r="BK186" s="180">
        <f t="shared" si="34"/>
        <v>0</v>
      </c>
      <c r="BL186" s="13" t="s">
        <v>159</v>
      </c>
      <c r="BM186" s="179" t="s">
        <v>332</v>
      </c>
    </row>
    <row r="187" spans="1:65" s="1" customFormat="1" ht="33" customHeight="1">
      <c r="A187" s="30"/>
      <c r="B187" s="136"/>
      <c r="C187" s="168" t="s">
        <v>333</v>
      </c>
      <c r="D187" s="168" t="s">
        <v>155</v>
      </c>
      <c r="E187" s="169" t="s">
        <v>334</v>
      </c>
      <c r="F187" s="170" t="s">
        <v>335</v>
      </c>
      <c r="G187" s="171" t="s">
        <v>249</v>
      </c>
      <c r="H187" s="172">
        <v>59</v>
      </c>
      <c r="I187" s="173"/>
      <c r="J187" s="172">
        <f t="shared" si="25"/>
        <v>0</v>
      </c>
      <c r="K187" s="174"/>
      <c r="L187" s="31"/>
      <c r="M187" s="175" t="s">
        <v>1</v>
      </c>
      <c r="N187" s="176" t="s">
        <v>43</v>
      </c>
      <c r="O187" s="59"/>
      <c r="P187" s="177">
        <f t="shared" si="26"/>
        <v>0</v>
      </c>
      <c r="Q187" s="177">
        <v>4.2000000000000002E-4</v>
      </c>
      <c r="R187" s="177">
        <f t="shared" si="27"/>
        <v>2.478E-2</v>
      </c>
      <c r="S187" s="177">
        <v>0</v>
      </c>
      <c r="T187" s="178">
        <f t="shared" si="28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79" t="s">
        <v>159</v>
      </c>
      <c r="AT187" s="179" t="s">
        <v>155</v>
      </c>
      <c r="AU187" s="179" t="s">
        <v>90</v>
      </c>
      <c r="AY187" s="13" t="s">
        <v>153</v>
      </c>
      <c r="BE187" s="102">
        <f t="shared" si="29"/>
        <v>0</v>
      </c>
      <c r="BF187" s="102">
        <f t="shared" si="30"/>
        <v>0</v>
      </c>
      <c r="BG187" s="102">
        <f t="shared" si="31"/>
        <v>0</v>
      </c>
      <c r="BH187" s="102">
        <f t="shared" si="32"/>
        <v>0</v>
      </c>
      <c r="BI187" s="102">
        <f t="shared" si="33"/>
        <v>0</v>
      </c>
      <c r="BJ187" s="13" t="s">
        <v>90</v>
      </c>
      <c r="BK187" s="180">
        <f t="shared" si="34"/>
        <v>0</v>
      </c>
      <c r="BL187" s="13" t="s">
        <v>159</v>
      </c>
      <c r="BM187" s="179" t="s">
        <v>336</v>
      </c>
    </row>
    <row r="188" spans="1:65" s="1" customFormat="1" ht="16.5" customHeight="1">
      <c r="A188" s="30"/>
      <c r="B188" s="136"/>
      <c r="C188" s="168" t="s">
        <v>337</v>
      </c>
      <c r="D188" s="168" t="s">
        <v>155</v>
      </c>
      <c r="E188" s="169" t="s">
        <v>338</v>
      </c>
      <c r="F188" s="170" t="s">
        <v>339</v>
      </c>
      <c r="G188" s="171" t="s">
        <v>249</v>
      </c>
      <c r="H188" s="172">
        <v>1.3</v>
      </c>
      <c r="I188" s="173"/>
      <c r="J188" s="172">
        <f t="shared" si="25"/>
        <v>0</v>
      </c>
      <c r="K188" s="174"/>
      <c r="L188" s="31"/>
      <c r="M188" s="175" t="s">
        <v>1</v>
      </c>
      <c r="N188" s="176" t="s">
        <v>43</v>
      </c>
      <c r="O188" s="59"/>
      <c r="P188" s="177">
        <f t="shared" si="26"/>
        <v>0</v>
      </c>
      <c r="Q188" s="177">
        <v>2.0000000000000002E-5</v>
      </c>
      <c r="R188" s="177">
        <f t="shared" si="27"/>
        <v>2.6000000000000002E-5</v>
      </c>
      <c r="S188" s="177">
        <v>0</v>
      </c>
      <c r="T188" s="178">
        <f t="shared" si="28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79" t="s">
        <v>159</v>
      </c>
      <c r="AT188" s="179" t="s">
        <v>155</v>
      </c>
      <c r="AU188" s="179" t="s">
        <v>90</v>
      </c>
      <c r="AY188" s="13" t="s">
        <v>153</v>
      </c>
      <c r="BE188" s="102">
        <f t="shared" si="29"/>
        <v>0</v>
      </c>
      <c r="BF188" s="102">
        <f t="shared" si="30"/>
        <v>0</v>
      </c>
      <c r="BG188" s="102">
        <f t="shared" si="31"/>
        <v>0</v>
      </c>
      <c r="BH188" s="102">
        <f t="shared" si="32"/>
        <v>0</v>
      </c>
      <c r="BI188" s="102">
        <f t="shared" si="33"/>
        <v>0</v>
      </c>
      <c r="BJ188" s="13" t="s">
        <v>90</v>
      </c>
      <c r="BK188" s="180">
        <f t="shared" si="34"/>
        <v>0</v>
      </c>
      <c r="BL188" s="13" t="s">
        <v>159</v>
      </c>
      <c r="BM188" s="179" t="s">
        <v>340</v>
      </c>
    </row>
    <row r="189" spans="1:65" s="1" customFormat="1" ht="21.75" customHeight="1">
      <c r="A189" s="30"/>
      <c r="B189" s="136"/>
      <c r="C189" s="168" t="s">
        <v>341</v>
      </c>
      <c r="D189" s="168" t="s">
        <v>155</v>
      </c>
      <c r="E189" s="169" t="s">
        <v>342</v>
      </c>
      <c r="F189" s="170" t="s">
        <v>343</v>
      </c>
      <c r="G189" s="171" t="s">
        <v>203</v>
      </c>
      <c r="H189" s="172">
        <v>0.47</v>
      </c>
      <c r="I189" s="173"/>
      <c r="J189" s="172">
        <f t="shared" si="25"/>
        <v>0</v>
      </c>
      <c r="K189" s="174"/>
      <c r="L189" s="31"/>
      <c r="M189" s="175" t="s">
        <v>1</v>
      </c>
      <c r="N189" s="176" t="s">
        <v>43</v>
      </c>
      <c r="O189" s="59"/>
      <c r="P189" s="177">
        <f t="shared" si="26"/>
        <v>0</v>
      </c>
      <c r="Q189" s="177">
        <v>0</v>
      </c>
      <c r="R189" s="177">
        <f t="shared" si="27"/>
        <v>0</v>
      </c>
      <c r="S189" s="177">
        <v>0</v>
      </c>
      <c r="T189" s="178">
        <f t="shared" si="28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79" t="s">
        <v>159</v>
      </c>
      <c r="AT189" s="179" t="s">
        <v>155</v>
      </c>
      <c r="AU189" s="179" t="s">
        <v>90</v>
      </c>
      <c r="AY189" s="13" t="s">
        <v>153</v>
      </c>
      <c r="BE189" s="102">
        <f t="shared" si="29"/>
        <v>0</v>
      </c>
      <c r="BF189" s="102">
        <f t="shared" si="30"/>
        <v>0</v>
      </c>
      <c r="BG189" s="102">
        <f t="shared" si="31"/>
        <v>0</v>
      </c>
      <c r="BH189" s="102">
        <f t="shared" si="32"/>
        <v>0</v>
      </c>
      <c r="BI189" s="102">
        <f t="shared" si="33"/>
        <v>0</v>
      </c>
      <c r="BJ189" s="13" t="s">
        <v>90</v>
      </c>
      <c r="BK189" s="180">
        <f t="shared" si="34"/>
        <v>0</v>
      </c>
      <c r="BL189" s="13" t="s">
        <v>159</v>
      </c>
      <c r="BM189" s="179" t="s">
        <v>344</v>
      </c>
    </row>
    <row r="190" spans="1:65" s="1" customFormat="1" ht="24.15" customHeight="1">
      <c r="A190" s="30"/>
      <c r="B190" s="136"/>
      <c r="C190" s="168" t="s">
        <v>345</v>
      </c>
      <c r="D190" s="168" t="s">
        <v>155</v>
      </c>
      <c r="E190" s="169" t="s">
        <v>346</v>
      </c>
      <c r="F190" s="170" t="s">
        <v>347</v>
      </c>
      <c r="G190" s="171" t="s">
        <v>203</v>
      </c>
      <c r="H190" s="172">
        <v>8.93</v>
      </c>
      <c r="I190" s="173"/>
      <c r="J190" s="172">
        <f t="shared" si="25"/>
        <v>0</v>
      </c>
      <c r="K190" s="174"/>
      <c r="L190" s="31"/>
      <c r="M190" s="175" t="s">
        <v>1</v>
      </c>
      <c r="N190" s="176" t="s">
        <v>43</v>
      </c>
      <c r="O190" s="59"/>
      <c r="P190" s="177">
        <f t="shared" si="26"/>
        <v>0</v>
      </c>
      <c r="Q190" s="177">
        <v>0</v>
      </c>
      <c r="R190" s="177">
        <f t="shared" si="27"/>
        <v>0</v>
      </c>
      <c r="S190" s="177">
        <v>0</v>
      </c>
      <c r="T190" s="178">
        <f t="shared" si="28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79" t="s">
        <v>159</v>
      </c>
      <c r="AT190" s="179" t="s">
        <v>155</v>
      </c>
      <c r="AU190" s="179" t="s">
        <v>90</v>
      </c>
      <c r="AY190" s="13" t="s">
        <v>153</v>
      </c>
      <c r="BE190" s="102">
        <f t="shared" si="29"/>
        <v>0</v>
      </c>
      <c r="BF190" s="102">
        <f t="shared" si="30"/>
        <v>0</v>
      </c>
      <c r="BG190" s="102">
        <f t="shared" si="31"/>
        <v>0</v>
      </c>
      <c r="BH190" s="102">
        <f t="shared" si="32"/>
        <v>0</v>
      </c>
      <c r="BI190" s="102">
        <f t="shared" si="33"/>
        <v>0</v>
      </c>
      <c r="BJ190" s="13" t="s">
        <v>90</v>
      </c>
      <c r="BK190" s="180">
        <f t="shared" si="34"/>
        <v>0</v>
      </c>
      <c r="BL190" s="13" t="s">
        <v>159</v>
      </c>
      <c r="BM190" s="179" t="s">
        <v>348</v>
      </c>
    </row>
    <row r="191" spans="1:65" s="1" customFormat="1" ht="24.15" customHeight="1">
      <c r="A191" s="30"/>
      <c r="B191" s="136"/>
      <c r="C191" s="168" t="s">
        <v>349</v>
      </c>
      <c r="D191" s="168" t="s">
        <v>155</v>
      </c>
      <c r="E191" s="169" t="s">
        <v>350</v>
      </c>
      <c r="F191" s="170" t="s">
        <v>351</v>
      </c>
      <c r="G191" s="171" t="s">
        <v>203</v>
      </c>
      <c r="H191" s="172">
        <v>0.47</v>
      </c>
      <c r="I191" s="173"/>
      <c r="J191" s="172">
        <f t="shared" si="25"/>
        <v>0</v>
      </c>
      <c r="K191" s="174"/>
      <c r="L191" s="31"/>
      <c r="M191" s="175" t="s">
        <v>1</v>
      </c>
      <c r="N191" s="176" t="s">
        <v>43</v>
      </c>
      <c r="O191" s="59"/>
      <c r="P191" s="177">
        <f t="shared" si="26"/>
        <v>0</v>
      </c>
      <c r="Q191" s="177">
        <v>0</v>
      </c>
      <c r="R191" s="177">
        <f t="shared" si="27"/>
        <v>0</v>
      </c>
      <c r="S191" s="177">
        <v>0</v>
      </c>
      <c r="T191" s="178">
        <f t="shared" si="28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79" t="s">
        <v>159</v>
      </c>
      <c r="AT191" s="179" t="s">
        <v>155</v>
      </c>
      <c r="AU191" s="179" t="s">
        <v>90</v>
      </c>
      <c r="AY191" s="13" t="s">
        <v>153</v>
      </c>
      <c r="BE191" s="102">
        <f t="shared" si="29"/>
        <v>0</v>
      </c>
      <c r="BF191" s="102">
        <f t="shared" si="30"/>
        <v>0</v>
      </c>
      <c r="BG191" s="102">
        <f t="shared" si="31"/>
        <v>0</v>
      </c>
      <c r="BH191" s="102">
        <f t="shared" si="32"/>
        <v>0</v>
      </c>
      <c r="BI191" s="102">
        <f t="shared" si="33"/>
        <v>0</v>
      </c>
      <c r="BJ191" s="13" t="s">
        <v>90</v>
      </c>
      <c r="BK191" s="180">
        <f t="shared" si="34"/>
        <v>0</v>
      </c>
      <c r="BL191" s="13" t="s">
        <v>159</v>
      </c>
      <c r="BM191" s="179" t="s">
        <v>352</v>
      </c>
    </row>
    <row r="192" spans="1:65" s="1" customFormat="1" ht="24.15" customHeight="1">
      <c r="A192" s="30"/>
      <c r="B192" s="136"/>
      <c r="C192" s="168" t="s">
        <v>353</v>
      </c>
      <c r="D192" s="168" t="s">
        <v>155</v>
      </c>
      <c r="E192" s="169" t="s">
        <v>354</v>
      </c>
      <c r="F192" s="170" t="s">
        <v>355</v>
      </c>
      <c r="G192" s="171" t="s">
        <v>203</v>
      </c>
      <c r="H192" s="172">
        <v>2.82</v>
      </c>
      <c r="I192" s="173"/>
      <c r="J192" s="172">
        <f t="shared" si="25"/>
        <v>0</v>
      </c>
      <c r="K192" s="174"/>
      <c r="L192" s="31"/>
      <c r="M192" s="175" t="s">
        <v>1</v>
      </c>
      <c r="N192" s="176" t="s">
        <v>43</v>
      </c>
      <c r="O192" s="59"/>
      <c r="P192" s="177">
        <f t="shared" si="26"/>
        <v>0</v>
      </c>
      <c r="Q192" s="177">
        <v>0</v>
      </c>
      <c r="R192" s="177">
        <f t="shared" si="27"/>
        <v>0</v>
      </c>
      <c r="S192" s="177">
        <v>0</v>
      </c>
      <c r="T192" s="178">
        <f t="shared" si="28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79" t="s">
        <v>159</v>
      </c>
      <c r="AT192" s="179" t="s">
        <v>155</v>
      </c>
      <c r="AU192" s="179" t="s">
        <v>90</v>
      </c>
      <c r="AY192" s="13" t="s">
        <v>153</v>
      </c>
      <c r="BE192" s="102">
        <f t="shared" si="29"/>
        <v>0</v>
      </c>
      <c r="BF192" s="102">
        <f t="shared" si="30"/>
        <v>0</v>
      </c>
      <c r="BG192" s="102">
        <f t="shared" si="31"/>
        <v>0</v>
      </c>
      <c r="BH192" s="102">
        <f t="shared" si="32"/>
        <v>0</v>
      </c>
      <c r="BI192" s="102">
        <f t="shared" si="33"/>
        <v>0</v>
      </c>
      <c r="BJ192" s="13" t="s">
        <v>90</v>
      </c>
      <c r="BK192" s="180">
        <f t="shared" si="34"/>
        <v>0</v>
      </c>
      <c r="BL192" s="13" t="s">
        <v>159</v>
      </c>
      <c r="BM192" s="179" t="s">
        <v>356</v>
      </c>
    </row>
    <row r="193" spans="1:65" s="1" customFormat="1" ht="24.15" customHeight="1">
      <c r="A193" s="30"/>
      <c r="B193" s="136"/>
      <c r="C193" s="168" t="s">
        <v>357</v>
      </c>
      <c r="D193" s="168" t="s">
        <v>155</v>
      </c>
      <c r="E193" s="169" t="s">
        <v>358</v>
      </c>
      <c r="F193" s="170" t="s">
        <v>359</v>
      </c>
      <c r="G193" s="171" t="s">
        <v>203</v>
      </c>
      <c r="H193" s="172">
        <v>0.47</v>
      </c>
      <c r="I193" s="173"/>
      <c r="J193" s="172">
        <f t="shared" si="25"/>
        <v>0</v>
      </c>
      <c r="K193" s="174"/>
      <c r="L193" s="31"/>
      <c r="M193" s="175" t="s">
        <v>1</v>
      </c>
      <c r="N193" s="176" t="s">
        <v>43</v>
      </c>
      <c r="O193" s="59"/>
      <c r="P193" s="177">
        <f t="shared" si="26"/>
        <v>0</v>
      </c>
      <c r="Q193" s="177">
        <v>0</v>
      </c>
      <c r="R193" s="177">
        <f t="shared" si="27"/>
        <v>0</v>
      </c>
      <c r="S193" s="177">
        <v>0</v>
      </c>
      <c r="T193" s="178">
        <f t="shared" si="28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79" t="s">
        <v>159</v>
      </c>
      <c r="AT193" s="179" t="s">
        <v>155</v>
      </c>
      <c r="AU193" s="179" t="s">
        <v>90</v>
      </c>
      <c r="AY193" s="13" t="s">
        <v>153</v>
      </c>
      <c r="BE193" s="102">
        <f t="shared" si="29"/>
        <v>0</v>
      </c>
      <c r="BF193" s="102">
        <f t="shared" si="30"/>
        <v>0</v>
      </c>
      <c r="BG193" s="102">
        <f t="shared" si="31"/>
        <v>0</v>
      </c>
      <c r="BH193" s="102">
        <f t="shared" si="32"/>
        <v>0</v>
      </c>
      <c r="BI193" s="102">
        <f t="shared" si="33"/>
        <v>0</v>
      </c>
      <c r="BJ193" s="13" t="s">
        <v>90</v>
      </c>
      <c r="BK193" s="180">
        <f t="shared" si="34"/>
        <v>0</v>
      </c>
      <c r="BL193" s="13" t="s">
        <v>159</v>
      </c>
      <c r="BM193" s="179" t="s">
        <v>360</v>
      </c>
    </row>
    <row r="194" spans="1:65" s="1" customFormat="1" ht="33" customHeight="1">
      <c r="A194" s="30"/>
      <c r="B194" s="136"/>
      <c r="C194" s="168" t="s">
        <v>361</v>
      </c>
      <c r="D194" s="168" t="s">
        <v>155</v>
      </c>
      <c r="E194" s="169" t="s">
        <v>362</v>
      </c>
      <c r="F194" s="170" t="s">
        <v>363</v>
      </c>
      <c r="G194" s="171" t="s">
        <v>203</v>
      </c>
      <c r="H194" s="172">
        <v>36.418999999999997</v>
      </c>
      <c r="I194" s="173"/>
      <c r="J194" s="172">
        <f t="shared" si="25"/>
        <v>0</v>
      </c>
      <c r="K194" s="174"/>
      <c r="L194" s="31"/>
      <c r="M194" s="175" t="s">
        <v>1</v>
      </c>
      <c r="N194" s="176" t="s">
        <v>43</v>
      </c>
      <c r="O194" s="59"/>
      <c r="P194" s="177">
        <f t="shared" si="26"/>
        <v>0</v>
      </c>
      <c r="Q194" s="177">
        <v>0</v>
      </c>
      <c r="R194" s="177">
        <f t="shared" si="27"/>
        <v>0</v>
      </c>
      <c r="S194" s="177">
        <v>0</v>
      </c>
      <c r="T194" s="178">
        <f t="shared" si="28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79" t="s">
        <v>159</v>
      </c>
      <c r="AT194" s="179" t="s">
        <v>155</v>
      </c>
      <c r="AU194" s="179" t="s">
        <v>90</v>
      </c>
      <c r="AY194" s="13" t="s">
        <v>153</v>
      </c>
      <c r="BE194" s="102">
        <f t="shared" si="29"/>
        <v>0</v>
      </c>
      <c r="BF194" s="102">
        <f t="shared" si="30"/>
        <v>0</v>
      </c>
      <c r="BG194" s="102">
        <f t="shared" si="31"/>
        <v>0</v>
      </c>
      <c r="BH194" s="102">
        <f t="shared" si="32"/>
        <v>0</v>
      </c>
      <c r="BI194" s="102">
        <f t="shared" si="33"/>
        <v>0</v>
      </c>
      <c r="BJ194" s="13" t="s">
        <v>90</v>
      </c>
      <c r="BK194" s="180">
        <f t="shared" si="34"/>
        <v>0</v>
      </c>
      <c r="BL194" s="13" t="s">
        <v>159</v>
      </c>
      <c r="BM194" s="179" t="s">
        <v>364</v>
      </c>
    </row>
    <row r="195" spans="1:65" s="11" customFormat="1" ht="22.8" customHeight="1">
      <c r="B195" s="155"/>
      <c r="D195" s="156" t="s">
        <v>76</v>
      </c>
      <c r="E195" s="166" t="s">
        <v>365</v>
      </c>
      <c r="F195" s="166" t="s">
        <v>366</v>
      </c>
      <c r="I195" s="158"/>
      <c r="J195" s="167">
        <f>BK195</f>
        <v>0</v>
      </c>
      <c r="L195" s="155"/>
      <c r="M195" s="160"/>
      <c r="N195" s="161"/>
      <c r="O195" s="161"/>
      <c r="P195" s="162">
        <f>P196</f>
        <v>0</v>
      </c>
      <c r="Q195" s="161"/>
      <c r="R195" s="162">
        <f>R196</f>
        <v>0</v>
      </c>
      <c r="S195" s="161"/>
      <c r="T195" s="163">
        <f>T196</f>
        <v>0</v>
      </c>
      <c r="AR195" s="156" t="s">
        <v>84</v>
      </c>
      <c r="AT195" s="164" t="s">
        <v>76</v>
      </c>
      <c r="AU195" s="164" t="s">
        <v>84</v>
      </c>
      <c r="AY195" s="156" t="s">
        <v>153</v>
      </c>
      <c r="BK195" s="165">
        <f>BK196</f>
        <v>0</v>
      </c>
    </row>
    <row r="196" spans="1:65" s="1" customFormat="1" ht="33" customHeight="1">
      <c r="A196" s="30"/>
      <c r="B196" s="136"/>
      <c r="C196" s="168" t="s">
        <v>367</v>
      </c>
      <c r="D196" s="168" t="s">
        <v>155</v>
      </c>
      <c r="E196" s="169" t="s">
        <v>368</v>
      </c>
      <c r="F196" s="170" t="s">
        <v>369</v>
      </c>
      <c r="G196" s="171" t="s">
        <v>203</v>
      </c>
      <c r="H196" s="172">
        <v>404.09399999999999</v>
      </c>
      <c r="I196" s="173"/>
      <c r="J196" s="172">
        <f>ROUND(I196*H196,3)</f>
        <v>0</v>
      </c>
      <c r="K196" s="174"/>
      <c r="L196" s="31"/>
      <c r="M196" s="175" t="s">
        <v>1</v>
      </c>
      <c r="N196" s="176" t="s">
        <v>43</v>
      </c>
      <c r="O196" s="59"/>
      <c r="P196" s="177">
        <f>O196*H196</f>
        <v>0</v>
      </c>
      <c r="Q196" s="177">
        <v>0</v>
      </c>
      <c r="R196" s="177">
        <f>Q196*H196</f>
        <v>0</v>
      </c>
      <c r="S196" s="177">
        <v>0</v>
      </c>
      <c r="T196" s="178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79" t="s">
        <v>159</v>
      </c>
      <c r="AT196" s="179" t="s">
        <v>155</v>
      </c>
      <c r="AU196" s="179" t="s">
        <v>90</v>
      </c>
      <c r="AY196" s="13" t="s">
        <v>153</v>
      </c>
      <c r="BE196" s="102">
        <f>IF(N196="základná",J196,0)</f>
        <v>0</v>
      </c>
      <c r="BF196" s="102">
        <f>IF(N196="znížená",J196,0)</f>
        <v>0</v>
      </c>
      <c r="BG196" s="102">
        <f>IF(N196="zákl. prenesená",J196,0)</f>
        <v>0</v>
      </c>
      <c r="BH196" s="102">
        <f>IF(N196="zníž. prenesená",J196,0)</f>
        <v>0</v>
      </c>
      <c r="BI196" s="102">
        <f>IF(N196="nulová",J196,0)</f>
        <v>0</v>
      </c>
      <c r="BJ196" s="13" t="s">
        <v>90</v>
      </c>
      <c r="BK196" s="180">
        <f>ROUND(I196*H196,3)</f>
        <v>0</v>
      </c>
      <c r="BL196" s="13" t="s">
        <v>159</v>
      </c>
      <c r="BM196" s="179" t="s">
        <v>370</v>
      </c>
    </row>
    <row r="197" spans="1:65" s="11" customFormat="1" ht="25.95" customHeight="1">
      <c r="B197" s="155"/>
      <c r="D197" s="156" t="s">
        <v>76</v>
      </c>
      <c r="E197" s="157" t="s">
        <v>371</v>
      </c>
      <c r="F197" s="157" t="s">
        <v>372</v>
      </c>
      <c r="I197" s="158"/>
      <c r="J197" s="159">
        <f>BK197</f>
        <v>0</v>
      </c>
      <c r="L197" s="155"/>
      <c r="M197" s="160"/>
      <c r="N197" s="161"/>
      <c r="O197" s="161"/>
      <c r="P197" s="162">
        <f>P198</f>
        <v>0</v>
      </c>
      <c r="Q197" s="161"/>
      <c r="R197" s="162">
        <f>R198</f>
        <v>0</v>
      </c>
      <c r="S197" s="161"/>
      <c r="T197" s="163">
        <f>T198</f>
        <v>0</v>
      </c>
      <c r="AR197" s="156" t="s">
        <v>159</v>
      </c>
      <c r="AT197" s="164" t="s">
        <v>76</v>
      </c>
      <c r="AU197" s="164" t="s">
        <v>77</v>
      </c>
      <c r="AY197" s="156" t="s">
        <v>153</v>
      </c>
      <c r="BK197" s="165">
        <f>BK198</f>
        <v>0</v>
      </c>
    </row>
    <row r="198" spans="1:65" s="1" customFormat="1" ht="33" customHeight="1">
      <c r="A198" s="30"/>
      <c r="B198" s="136"/>
      <c r="C198" s="168" t="s">
        <v>373</v>
      </c>
      <c r="D198" s="168" t="s">
        <v>155</v>
      </c>
      <c r="E198" s="169" t="s">
        <v>374</v>
      </c>
      <c r="F198" s="170" t="s">
        <v>375</v>
      </c>
      <c r="G198" s="171" t="s">
        <v>376</v>
      </c>
      <c r="H198" s="172">
        <v>80</v>
      </c>
      <c r="I198" s="173"/>
      <c r="J198" s="172">
        <f>ROUND(I198*H198,3)</f>
        <v>0</v>
      </c>
      <c r="K198" s="174"/>
      <c r="L198" s="31"/>
      <c r="M198" s="191" t="s">
        <v>1</v>
      </c>
      <c r="N198" s="192" t="s">
        <v>43</v>
      </c>
      <c r="O198" s="193"/>
      <c r="P198" s="194">
        <f>O198*H198</f>
        <v>0</v>
      </c>
      <c r="Q198" s="194">
        <v>0</v>
      </c>
      <c r="R198" s="194">
        <f>Q198*H198</f>
        <v>0</v>
      </c>
      <c r="S198" s="194">
        <v>0</v>
      </c>
      <c r="T198" s="195">
        <f>S198*H198</f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79" t="s">
        <v>377</v>
      </c>
      <c r="AT198" s="179" t="s">
        <v>155</v>
      </c>
      <c r="AU198" s="179" t="s">
        <v>84</v>
      </c>
      <c r="AY198" s="13" t="s">
        <v>153</v>
      </c>
      <c r="BE198" s="102">
        <f>IF(N198="základná",J198,0)</f>
        <v>0</v>
      </c>
      <c r="BF198" s="102">
        <f>IF(N198="znížená",J198,0)</f>
        <v>0</v>
      </c>
      <c r="BG198" s="102">
        <f>IF(N198="zákl. prenesená",J198,0)</f>
        <v>0</v>
      </c>
      <c r="BH198" s="102">
        <f>IF(N198="zníž. prenesená",J198,0)</f>
        <v>0</v>
      </c>
      <c r="BI198" s="102">
        <f>IF(N198="nulová",J198,0)</f>
        <v>0</v>
      </c>
      <c r="BJ198" s="13" t="s">
        <v>90</v>
      </c>
      <c r="BK198" s="180">
        <f>ROUND(I198*H198,3)</f>
        <v>0</v>
      </c>
      <c r="BL198" s="13" t="s">
        <v>377</v>
      </c>
      <c r="BM198" s="179" t="s">
        <v>378</v>
      </c>
    </row>
    <row r="199" spans="1:65" s="1" customFormat="1" ht="6.9" customHeight="1">
      <c r="A199" s="30"/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31"/>
      <c r="M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</row>
  </sheetData>
  <autoFilter ref="C136:K198"/>
  <mergeCells count="17"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  <mergeCell ref="E20:H20"/>
    <mergeCell ref="E29:H29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7"/>
  <sheetViews>
    <sheetView showGridLines="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2" spans="1:46" ht="36.9" customHeight="1">
      <c r="L2" s="203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3" t="s">
        <v>98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" customHeight="1">
      <c r="B4" s="16"/>
      <c r="D4" s="17" t="s">
        <v>111</v>
      </c>
      <c r="L4" s="16"/>
      <c r="M4" s="107" t="s">
        <v>9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3" t="s">
        <v>14</v>
      </c>
      <c r="L6" s="16"/>
    </row>
    <row r="7" spans="1:46" ht="26.25" customHeight="1">
      <c r="B7" s="16"/>
      <c r="E7" s="250" t="str">
        <f ca="1">'Rekapitulácia stavby'!K6</f>
        <v>Okoličná na Ostrove, parkoviská pri materskej a základnej škole - SO 01</v>
      </c>
      <c r="F7" s="251"/>
      <c r="G7" s="251"/>
      <c r="H7" s="251"/>
      <c r="L7" s="16"/>
    </row>
    <row r="8" spans="1:46" ht="13.2">
      <c r="B8" s="16"/>
      <c r="D8" s="23" t="s">
        <v>112</v>
      </c>
      <c r="L8" s="16"/>
    </row>
    <row r="9" spans="1:46" ht="16.5" customHeight="1">
      <c r="B9" s="16"/>
      <c r="E9" s="250" t="s">
        <v>113</v>
      </c>
      <c r="F9" s="199"/>
      <c r="G9" s="199"/>
      <c r="H9" s="199"/>
      <c r="L9" s="16"/>
    </row>
    <row r="10" spans="1:46" ht="12" customHeight="1">
      <c r="B10" s="16"/>
      <c r="D10" s="23" t="s">
        <v>114</v>
      </c>
      <c r="L10" s="16"/>
    </row>
    <row r="11" spans="1:46" s="1" customFormat="1" ht="16.5" customHeight="1">
      <c r="A11" s="30"/>
      <c r="B11" s="31"/>
      <c r="C11" s="30"/>
      <c r="D11" s="30"/>
      <c r="E11" s="253" t="s">
        <v>379</v>
      </c>
      <c r="F11" s="248"/>
      <c r="G11" s="248"/>
      <c r="H11" s="248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3" t="s">
        <v>380</v>
      </c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6.5" customHeight="1">
      <c r="A13" s="30"/>
      <c r="B13" s="31"/>
      <c r="C13" s="30"/>
      <c r="D13" s="30"/>
      <c r="E13" s="234" t="s">
        <v>381</v>
      </c>
      <c r="F13" s="248"/>
      <c r="G13" s="248"/>
      <c r="H13" s="248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2" customHeight="1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3" t="s">
        <v>18</v>
      </c>
      <c r="E16" s="30"/>
      <c r="F16" s="21" t="s">
        <v>19</v>
      </c>
      <c r="G16" s="30"/>
      <c r="H16" s="30"/>
      <c r="I16" s="23" t="s">
        <v>20</v>
      </c>
      <c r="J16" s="56" t="str">
        <f ca="1">'Rekapitulácia stavby'!AN8</f>
        <v>. 3. 2022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8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1" t="s">
        <v>23</v>
      </c>
      <c r="F19" s="30"/>
      <c r="G19" s="30"/>
      <c r="H19" s="30"/>
      <c r="I19" s="23" t="s">
        <v>24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3" t="s">
        <v>25</v>
      </c>
      <c r="E21" s="30"/>
      <c r="F21" s="30"/>
      <c r="G21" s="30"/>
      <c r="H21" s="30"/>
      <c r="I21" s="23" t="s">
        <v>22</v>
      </c>
      <c r="J21" s="24" t="str">
        <f ca="1"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252" t="str">
        <f ca="1">'Rekapitulácia stavby'!E14</f>
        <v>Vyplň údaj</v>
      </c>
      <c r="F22" s="223"/>
      <c r="G22" s="223"/>
      <c r="H22" s="223"/>
      <c r="I22" s="23" t="s">
        <v>24</v>
      </c>
      <c r="J22" s="24" t="str">
        <f ca="1"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3" t="s">
        <v>27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1" t="s">
        <v>28</v>
      </c>
      <c r="F25" s="30"/>
      <c r="G25" s="30"/>
      <c r="H25" s="30"/>
      <c r="I25" s="23" t="s">
        <v>24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3" t="s">
        <v>31</v>
      </c>
      <c r="E27" s="30"/>
      <c r="F27" s="30"/>
      <c r="G27" s="30"/>
      <c r="H27" s="30"/>
      <c r="I27" s="23" t="s">
        <v>22</v>
      </c>
      <c r="J27" s="21" t="str">
        <f ca="1">IF('Rekapitulácia stavby'!AN19="","",'Rekapitulácia stavby'!AN19)</f>
        <v/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1" t="str">
        <f ca="1">IF('Rekapitulácia stavby'!E20="","",'Rekapitulácia stavby'!E20)</f>
        <v xml:space="preserve"> </v>
      </c>
      <c r="F28" s="30"/>
      <c r="G28" s="30"/>
      <c r="H28" s="30"/>
      <c r="I28" s="23" t="s">
        <v>24</v>
      </c>
      <c r="J28" s="21" t="str">
        <f ca="1">IF('Rekapitulácia stavby'!AN20="","",'Rekapitulácia stavby'!AN20)</f>
        <v/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3" t="s">
        <v>33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214.5" customHeight="1">
      <c r="A31" s="108"/>
      <c r="B31" s="109"/>
      <c r="C31" s="108"/>
      <c r="D31" s="108"/>
      <c r="E31" s="227" t="s">
        <v>116</v>
      </c>
      <c r="F31" s="227"/>
      <c r="G31" s="227"/>
      <c r="H31" s="227"/>
      <c r="I31" s="108"/>
      <c r="J31" s="108"/>
      <c r="K31" s="108"/>
      <c r="L31" s="110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</row>
    <row r="32" spans="1:31" s="1" customFormat="1" ht="6.9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" customHeight="1">
      <c r="A33" s="30"/>
      <c r="B33" s="31"/>
      <c r="C33" s="30"/>
      <c r="D33" s="66"/>
      <c r="E33" s="66"/>
      <c r="F33" s="66"/>
      <c r="G33" s="66"/>
      <c r="H33" s="66"/>
      <c r="I33" s="66"/>
      <c r="J33" s="66"/>
      <c r="K33" s="66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" customHeight="1">
      <c r="A34" s="30"/>
      <c r="B34" s="31"/>
      <c r="C34" s="30"/>
      <c r="D34" s="21" t="s">
        <v>117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" customHeight="1">
      <c r="A35" s="30"/>
      <c r="B35" s="31"/>
      <c r="C35" s="30"/>
      <c r="D35" s="28" t="s">
        <v>105</v>
      </c>
      <c r="E35" s="30"/>
      <c r="F35" s="30"/>
      <c r="G35" s="30"/>
      <c r="H35" s="30"/>
      <c r="I35" s="30"/>
      <c r="J35" s="29">
        <f>J109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25.35" customHeight="1">
      <c r="A36" s="30"/>
      <c r="B36" s="31"/>
      <c r="C36" s="30"/>
      <c r="D36" s="111" t="s">
        <v>37</v>
      </c>
      <c r="E36" s="30"/>
      <c r="F36" s="30"/>
      <c r="G36" s="30"/>
      <c r="H36" s="30"/>
      <c r="I36" s="30"/>
      <c r="J36" s="71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6.9" customHeight="1">
      <c r="A37" s="30"/>
      <c r="B37" s="31"/>
      <c r="C37" s="30"/>
      <c r="D37" s="66"/>
      <c r="E37" s="66"/>
      <c r="F37" s="66"/>
      <c r="G37" s="66"/>
      <c r="H37" s="66"/>
      <c r="I37" s="66"/>
      <c r="J37" s="66"/>
      <c r="K37" s="66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" customHeight="1">
      <c r="A38" s="30"/>
      <c r="B38" s="31"/>
      <c r="C38" s="30"/>
      <c r="D38" s="30"/>
      <c r="E38" s="30"/>
      <c r="F38" s="34" t="s">
        <v>39</v>
      </c>
      <c r="G38" s="30"/>
      <c r="H38" s="30"/>
      <c r="I38" s="34" t="s">
        <v>38</v>
      </c>
      <c r="J38" s="34" t="s">
        <v>40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" customHeight="1">
      <c r="A39" s="30"/>
      <c r="B39" s="31"/>
      <c r="C39" s="30"/>
      <c r="D39" s="112" t="s">
        <v>41</v>
      </c>
      <c r="E39" s="36" t="s">
        <v>42</v>
      </c>
      <c r="F39" s="113">
        <f>ROUND((SUM(BE109:BE116) + SUM(BE140:BE166)),  2)</f>
        <v>0</v>
      </c>
      <c r="G39" s="114"/>
      <c r="H39" s="114"/>
      <c r="I39" s="115">
        <v>0.2</v>
      </c>
      <c r="J39" s="113">
        <f>ROUND(((SUM(BE109:BE116) + SUM(BE140:BE166))*I39),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" customHeight="1">
      <c r="A40" s="30"/>
      <c r="B40" s="31"/>
      <c r="C40" s="30"/>
      <c r="D40" s="30"/>
      <c r="E40" s="36" t="s">
        <v>43</v>
      </c>
      <c r="F40" s="113">
        <f>ROUND((SUM(BF109:BF116) + SUM(BF140:BF166)),  2)</f>
        <v>0</v>
      </c>
      <c r="G40" s="114"/>
      <c r="H40" s="114"/>
      <c r="I40" s="115">
        <v>0.2</v>
      </c>
      <c r="J40" s="113">
        <f>ROUND(((SUM(BF109:BF116) + SUM(BF140:BF166))*I40),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hidden="1" customHeight="1">
      <c r="A41" s="30"/>
      <c r="B41" s="31"/>
      <c r="C41" s="30"/>
      <c r="D41" s="30"/>
      <c r="E41" s="23" t="s">
        <v>44</v>
      </c>
      <c r="F41" s="116">
        <f>ROUND((SUM(BG109:BG116) + SUM(BG140:BG166)),  2)</f>
        <v>0</v>
      </c>
      <c r="G41" s="30"/>
      <c r="H41" s="30"/>
      <c r="I41" s="117">
        <v>0.2</v>
      </c>
      <c r="J41" s="11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14.4" hidden="1" customHeight="1">
      <c r="A42" s="30"/>
      <c r="B42" s="31"/>
      <c r="C42" s="30"/>
      <c r="D42" s="30"/>
      <c r="E42" s="23" t="s">
        <v>45</v>
      </c>
      <c r="F42" s="116">
        <f>ROUND((SUM(BH109:BH116) + SUM(BH140:BH166)),  2)</f>
        <v>0</v>
      </c>
      <c r="G42" s="30"/>
      <c r="H42" s="30"/>
      <c r="I42" s="117">
        <v>0.2</v>
      </c>
      <c r="J42" s="11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" hidden="1" customHeight="1">
      <c r="A43" s="30"/>
      <c r="B43" s="31"/>
      <c r="C43" s="30"/>
      <c r="D43" s="30"/>
      <c r="E43" s="36" t="s">
        <v>46</v>
      </c>
      <c r="F43" s="113">
        <f>ROUND((SUM(BI109:BI116) + SUM(BI140:BI166)),  2)</f>
        <v>0</v>
      </c>
      <c r="G43" s="114"/>
      <c r="H43" s="114"/>
      <c r="I43" s="115">
        <v>0</v>
      </c>
      <c r="J43" s="11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6.9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25.35" customHeight="1">
      <c r="A45" s="30"/>
      <c r="B45" s="31"/>
      <c r="C45" s="39"/>
      <c r="D45" s="40" t="s">
        <v>47</v>
      </c>
      <c r="E45" s="41"/>
      <c r="F45" s="41"/>
      <c r="G45" s="118" t="s">
        <v>48</v>
      </c>
      <c r="H45" s="42" t="s">
        <v>49</v>
      </c>
      <c r="I45" s="41"/>
      <c r="J45" s="119">
        <f>SUM(J36:J43)</f>
        <v>0</v>
      </c>
      <c r="K45" s="120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1" customFormat="1" ht="14.4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ht="14.4" customHeight="1">
      <c r="B47" s="16"/>
      <c r="L47" s="16"/>
    </row>
    <row r="48" spans="1:31" ht="14.4" customHeight="1">
      <c r="B48" s="16"/>
      <c r="L48" s="16"/>
    </row>
    <row r="49" spans="1:31" ht="14.4" customHeight="1">
      <c r="B49" s="16"/>
      <c r="L49" s="16"/>
    </row>
    <row r="50" spans="1:31" s="1" customFormat="1" ht="14.4" customHeight="1">
      <c r="B50" s="43"/>
      <c r="D50" s="44" t="s">
        <v>50</v>
      </c>
      <c r="E50" s="45"/>
      <c r="F50" s="45"/>
      <c r="G50" s="44" t="s">
        <v>51</v>
      </c>
      <c r="H50" s="45"/>
      <c r="I50" s="45"/>
      <c r="J50" s="45"/>
      <c r="K50" s="45"/>
      <c r="L50" s="43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3.2">
      <c r="A61" s="30"/>
      <c r="B61" s="31"/>
      <c r="C61" s="30"/>
      <c r="D61" s="46" t="s">
        <v>52</v>
      </c>
      <c r="E61" s="33"/>
      <c r="F61" s="121" t="s">
        <v>53</v>
      </c>
      <c r="G61" s="46" t="s">
        <v>52</v>
      </c>
      <c r="H61" s="33"/>
      <c r="I61" s="33"/>
      <c r="J61" s="122" t="s">
        <v>53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3.2">
      <c r="A65" s="30"/>
      <c r="B65" s="31"/>
      <c r="C65" s="30"/>
      <c r="D65" s="44" t="s">
        <v>54</v>
      </c>
      <c r="E65" s="47"/>
      <c r="F65" s="47"/>
      <c r="G65" s="44" t="s">
        <v>55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3.2">
      <c r="A76" s="30"/>
      <c r="B76" s="31"/>
      <c r="C76" s="30"/>
      <c r="D76" s="46" t="s">
        <v>52</v>
      </c>
      <c r="E76" s="33"/>
      <c r="F76" s="121" t="s">
        <v>53</v>
      </c>
      <c r="G76" s="46" t="s">
        <v>52</v>
      </c>
      <c r="H76" s="33"/>
      <c r="I76" s="33"/>
      <c r="J76" s="122" t="s">
        <v>53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" customHeight="1">
      <c r="A82" s="30"/>
      <c r="B82" s="31"/>
      <c r="C82" s="17" t="s">
        <v>118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3" t="s">
        <v>14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26.25" customHeight="1">
      <c r="A85" s="30"/>
      <c r="B85" s="31"/>
      <c r="C85" s="30"/>
      <c r="D85" s="30"/>
      <c r="E85" s="250" t="str">
        <f>E7</f>
        <v>Okoličná na Ostrove, parkoviská pri materskej a základnej škole - SO 01</v>
      </c>
      <c r="F85" s="251"/>
      <c r="G85" s="251"/>
      <c r="H85" s="251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16"/>
      <c r="C86" s="23" t="s">
        <v>112</v>
      </c>
      <c r="L86" s="16"/>
    </row>
    <row r="87" spans="1:31" ht="16.5" customHeight="1">
      <c r="B87" s="16"/>
      <c r="E87" s="250" t="s">
        <v>113</v>
      </c>
      <c r="F87" s="199"/>
      <c r="G87" s="199"/>
      <c r="H87" s="199"/>
      <c r="L87" s="16"/>
    </row>
    <row r="88" spans="1:31" ht="12" customHeight="1">
      <c r="B88" s="16"/>
      <c r="C88" s="23" t="s">
        <v>114</v>
      </c>
      <c r="L88" s="16"/>
    </row>
    <row r="89" spans="1:31" s="1" customFormat="1" ht="16.5" customHeight="1">
      <c r="A89" s="30"/>
      <c r="B89" s="31"/>
      <c r="C89" s="30"/>
      <c r="D89" s="30"/>
      <c r="E89" s="253" t="s">
        <v>379</v>
      </c>
      <c r="F89" s="248"/>
      <c r="G89" s="248"/>
      <c r="H89" s="248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3" t="s">
        <v>380</v>
      </c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6.5" customHeight="1">
      <c r="A91" s="30"/>
      <c r="B91" s="31"/>
      <c r="C91" s="30"/>
      <c r="D91" s="30"/>
      <c r="E91" s="234" t="str">
        <f>E13</f>
        <v>02_01 - Trvalé dopravné značenie</v>
      </c>
      <c r="F91" s="248"/>
      <c r="G91" s="248"/>
      <c r="H91" s="248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3" t="s">
        <v>18</v>
      </c>
      <c r="D93" s="30"/>
      <c r="E93" s="30"/>
      <c r="F93" s="21" t="str">
        <f>F16</f>
        <v>k.ú. Okoličná na Ostrove</v>
      </c>
      <c r="G93" s="30"/>
      <c r="H93" s="30"/>
      <c r="I93" s="23" t="s">
        <v>20</v>
      </c>
      <c r="J93" s="56" t="str">
        <f>IF(J16="","",J16)</f>
        <v>. 3. 2022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5.15" customHeight="1">
      <c r="A95" s="30"/>
      <c r="B95" s="31"/>
      <c r="C95" s="23" t="s">
        <v>21</v>
      </c>
      <c r="D95" s="30"/>
      <c r="E95" s="30"/>
      <c r="F95" s="21" t="str">
        <f>E19</f>
        <v>Obec Okoličná na Ostrove, Hlavná 68</v>
      </c>
      <c r="G95" s="30"/>
      <c r="H95" s="30"/>
      <c r="I95" s="23" t="s">
        <v>27</v>
      </c>
      <c r="J95" s="26" t="str">
        <f>E25</f>
        <v>Ing. František Németh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15" customHeight="1">
      <c r="A96" s="30"/>
      <c r="B96" s="31"/>
      <c r="C96" s="23" t="s">
        <v>25</v>
      </c>
      <c r="D96" s="30"/>
      <c r="E96" s="30"/>
      <c r="F96" s="21" t="str">
        <f>IF(E22="","",E22)</f>
        <v>Vyplň údaj</v>
      </c>
      <c r="G96" s="30"/>
      <c r="H96" s="30"/>
      <c r="I96" s="23" t="s">
        <v>31</v>
      </c>
      <c r="J96" s="26" t="str">
        <f>E28</f>
        <v xml:space="preserve"> 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1" customFormat="1" ht="29.25" customHeight="1">
      <c r="A98" s="30"/>
      <c r="B98" s="31"/>
      <c r="C98" s="123" t="s">
        <v>119</v>
      </c>
      <c r="D98" s="39"/>
      <c r="E98" s="39"/>
      <c r="F98" s="39"/>
      <c r="G98" s="39"/>
      <c r="H98" s="39"/>
      <c r="I98" s="39"/>
      <c r="J98" s="124" t="s">
        <v>120</v>
      </c>
      <c r="K98" s="39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1" customFormat="1" ht="22.8" customHeight="1">
      <c r="A100" s="30"/>
      <c r="B100" s="31"/>
      <c r="C100" s="125" t="s">
        <v>121</v>
      </c>
      <c r="D100" s="30"/>
      <c r="E100" s="30"/>
      <c r="F100" s="30"/>
      <c r="G100" s="30"/>
      <c r="H100" s="30"/>
      <c r="I100" s="30"/>
      <c r="J100" s="71">
        <f>J140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122</v>
      </c>
    </row>
    <row r="101" spans="1:65" s="8" customFormat="1" ht="24.9" customHeight="1">
      <c r="B101" s="126"/>
      <c r="D101" s="127" t="s">
        <v>123</v>
      </c>
      <c r="E101" s="128"/>
      <c r="F101" s="128"/>
      <c r="G101" s="128"/>
      <c r="H101" s="128"/>
      <c r="I101" s="128"/>
      <c r="J101" s="129">
        <f>J141</f>
        <v>0</v>
      </c>
      <c r="L101" s="126"/>
    </row>
    <row r="102" spans="1:65" s="9" customFormat="1" ht="19.95" customHeight="1">
      <c r="B102" s="130"/>
      <c r="D102" s="131" t="s">
        <v>124</v>
      </c>
      <c r="E102" s="132"/>
      <c r="F102" s="132"/>
      <c r="G102" s="132"/>
      <c r="H102" s="132"/>
      <c r="I102" s="132"/>
      <c r="J102" s="133">
        <f>J142</f>
        <v>0</v>
      </c>
      <c r="L102" s="130"/>
    </row>
    <row r="103" spans="1:65" s="9" customFormat="1" ht="19.95" customHeight="1">
      <c r="B103" s="130"/>
      <c r="D103" s="131" t="s">
        <v>127</v>
      </c>
      <c r="E103" s="132"/>
      <c r="F103" s="132"/>
      <c r="G103" s="132"/>
      <c r="H103" s="132"/>
      <c r="I103" s="132"/>
      <c r="J103" s="133">
        <f>J151</f>
        <v>0</v>
      </c>
      <c r="L103" s="130"/>
    </row>
    <row r="104" spans="1:65" s="9" customFormat="1" ht="19.95" customHeight="1">
      <c r="B104" s="130"/>
      <c r="D104" s="131" t="s">
        <v>128</v>
      </c>
      <c r="E104" s="132"/>
      <c r="F104" s="132"/>
      <c r="G104" s="132"/>
      <c r="H104" s="132"/>
      <c r="I104" s="132"/>
      <c r="J104" s="133">
        <f>J162</f>
        <v>0</v>
      </c>
      <c r="L104" s="130"/>
    </row>
    <row r="105" spans="1:65" s="8" customFormat="1" ht="24.9" customHeight="1">
      <c r="B105" s="126"/>
      <c r="D105" s="127" t="s">
        <v>382</v>
      </c>
      <c r="E105" s="128"/>
      <c r="F105" s="128"/>
      <c r="G105" s="128"/>
      <c r="H105" s="128"/>
      <c r="I105" s="128"/>
      <c r="J105" s="129">
        <f>J164</f>
        <v>0</v>
      </c>
      <c r="L105" s="126"/>
    </row>
    <row r="106" spans="1:65" s="9" customFormat="1" ht="19.95" customHeight="1">
      <c r="B106" s="130"/>
      <c r="D106" s="131" t="s">
        <v>383</v>
      </c>
      <c r="E106" s="132"/>
      <c r="F106" s="132"/>
      <c r="G106" s="132"/>
      <c r="H106" s="132"/>
      <c r="I106" s="132"/>
      <c r="J106" s="133">
        <f>J165</f>
        <v>0</v>
      </c>
      <c r="L106" s="130"/>
    </row>
    <row r="107" spans="1:65" s="1" customFormat="1" ht="21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65" s="1" customFormat="1" ht="6.9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65" s="1" customFormat="1" ht="29.25" customHeight="1">
      <c r="A109" s="30"/>
      <c r="B109" s="31"/>
      <c r="C109" s="125" t="s">
        <v>130</v>
      </c>
      <c r="D109" s="30"/>
      <c r="E109" s="30"/>
      <c r="F109" s="30"/>
      <c r="G109" s="30"/>
      <c r="H109" s="30"/>
      <c r="I109" s="30"/>
      <c r="J109" s="134">
        <f>ROUND(J110 + J111 + J112 + J113 + J114 + J115,2)</f>
        <v>0</v>
      </c>
      <c r="K109" s="30"/>
      <c r="L109" s="43"/>
      <c r="N109" s="135" t="s">
        <v>41</v>
      </c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65" s="1" customFormat="1" ht="18" customHeight="1">
      <c r="A110" s="30"/>
      <c r="B110" s="136"/>
      <c r="C110" s="137"/>
      <c r="D110" s="216" t="s">
        <v>131</v>
      </c>
      <c r="E110" s="249"/>
      <c r="F110" s="249"/>
      <c r="G110" s="137"/>
      <c r="H110" s="137"/>
      <c r="I110" s="137"/>
      <c r="J110" s="99">
        <v>0</v>
      </c>
      <c r="K110" s="137"/>
      <c r="L110" s="139"/>
      <c r="M110" s="140"/>
      <c r="N110" s="141" t="s">
        <v>43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132</v>
      </c>
      <c r="AZ110" s="140"/>
      <c r="BA110" s="140"/>
      <c r="BB110" s="140"/>
      <c r="BC110" s="140"/>
      <c r="BD110" s="140"/>
      <c r="BE110" s="143">
        <f t="shared" ref="BE110:BE115" si="0">IF(N110="základná",J110,0)</f>
        <v>0</v>
      </c>
      <c r="BF110" s="143">
        <f t="shared" ref="BF110:BF115" si="1">IF(N110="znížená",J110,0)</f>
        <v>0</v>
      </c>
      <c r="BG110" s="143">
        <f t="shared" ref="BG110:BG115" si="2">IF(N110="zákl. prenesená",J110,0)</f>
        <v>0</v>
      </c>
      <c r="BH110" s="143">
        <f t="shared" ref="BH110:BH115" si="3">IF(N110="zníž. prenesená",J110,0)</f>
        <v>0</v>
      </c>
      <c r="BI110" s="143">
        <f t="shared" ref="BI110:BI115" si="4">IF(N110="nulová",J110,0)</f>
        <v>0</v>
      </c>
      <c r="BJ110" s="142" t="s">
        <v>90</v>
      </c>
      <c r="BK110" s="140"/>
      <c r="BL110" s="140"/>
      <c r="BM110" s="140"/>
    </row>
    <row r="111" spans="1:65" s="1" customFormat="1" ht="18" customHeight="1">
      <c r="A111" s="30"/>
      <c r="B111" s="136"/>
      <c r="C111" s="137"/>
      <c r="D111" s="216" t="s">
        <v>133</v>
      </c>
      <c r="E111" s="249"/>
      <c r="F111" s="249"/>
      <c r="G111" s="137"/>
      <c r="H111" s="137"/>
      <c r="I111" s="137"/>
      <c r="J111" s="99">
        <v>0</v>
      </c>
      <c r="K111" s="137"/>
      <c r="L111" s="139"/>
      <c r="M111" s="140"/>
      <c r="N111" s="141" t="s">
        <v>43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132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90</v>
      </c>
      <c r="BK111" s="140"/>
      <c r="BL111" s="140"/>
      <c r="BM111" s="140"/>
    </row>
    <row r="112" spans="1:65" s="1" customFormat="1" ht="18" customHeight="1">
      <c r="A112" s="30"/>
      <c r="B112" s="136"/>
      <c r="C112" s="137"/>
      <c r="D112" s="216" t="s">
        <v>134</v>
      </c>
      <c r="E112" s="249"/>
      <c r="F112" s="249"/>
      <c r="G112" s="137"/>
      <c r="H112" s="137"/>
      <c r="I112" s="137"/>
      <c r="J112" s="99">
        <v>0</v>
      </c>
      <c r="K112" s="137"/>
      <c r="L112" s="139"/>
      <c r="M112" s="140"/>
      <c r="N112" s="141" t="s">
        <v>43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132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90</v>
      </c>
      <c r="BK112" s="140"/>
      <c r="BL112" s="140"/>
      <c r="BM112" s="140"/>
    </row>
    <row r="113" spans="1:65" s="1" customFormat="1" ht="18" customHeight="1">
      <c r="A113" s="30"/>
      <c r="B113" s="136"/>
      <c r="C113" s="137"/>
      <c r="D113" s="216" t="s">
        <v>135</v>
      </c>
      <c r="E113" s="249"/>
      <c r="F113" s="249"/>
      <c r="G113" s="137"/>
      <c r="H113" s="137"/>
      <c r="I113" s="137"/>
      <c r="J113" s="99">
        <v>0</v>
      </c>
      <c r="K113" s="137"/>
      <c r="L113" s="139"/>
      <c r="M113" s="140"/>
      <c r="N113" s="141" t="s">
        <v>43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132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90</v>
      </c>
      <c r="BK113" s="140"/>
      <c r="BL113" s="140"/>
      <c r="BM113" s="140"/>
    </row>
    <row r="114" spans="1:65" s="1" customFormat="1" ht="18" customHeight="1">
      <c r="A114" s="30"/>
      <c r="B114" s="136"/>
      <c r="C114" s="137"/>
      <c r="D114" s="216" t="s">
        <v>136</v>
      </c>
      <c r="E114" s="249"/>
      <c r="F114" s="249"/>
      <c r="G114" s="137"/>
      <c r="H114" s="137"/>
      <c r="I114" s="137"/>
      <c r="J114" s="99">
        <v>0</v>
      </c>
      <c r="K114" s="137"/>
      <c r="L114" s="139"/>
      <c r="M114" s="140"/>
      <c r="N114" s="141" t="s">
        <v>43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132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90</v>
      </c>
      <c r="BK114" s="140"/>
      <c r="BL114" s="140"/>
      <c r="BM114" s="140"/>
    </row>
    <row r="115" spans="1:65" s="1" customFormat="1" ht="18" customHeight="1">
      <c r="A115" s="30"/>
      <c r="B115" s="136"/>
      <c r="C115" s="137"/>
      <c r="D115" s="138" t="s">
        <v>137</v>
      </c>
      <c r="E115" s="137"/>
      <c r="F115" s="137"/>
      <c r="G115" s="137"/>
      <c r="H115" s="137"/>
      <c r="I115" s="137"/>
      <c r="J115" s="99">
        <f>ROUND(J34*T115,2)</f>
        <v>0</v>
      </c>
      <c r="K115" s="137"/>
      <c r="L115" s="139"/>
      <c r="M115" s="140"/>
      <c r="N115" s="141" t="s">
        <v>43</v>
      </c>
      <c r="O115" s="140"/>
      <c r="P115" s="140"/>
      <c r="Q115" s="140"/>
      <c r="R115" s="140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2" t="s">
        <v>138</v>
      </c>
      <c r="AZ115" s="140"/>
      <c r="BA115" s="140"/>
      <c r="BB115" s="140"/>
      <c r="BC115" s="140"/>
      <c r="BD115" s="140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90</v>
      </c>
      <c r="BK115" s="140"/>
      <c r="BL115" s="140"/>
      <c r="BM115" s="140"/>
    </row>
    <row r="116" spans="1:65" s="1" customForma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1" customFormat="1" ht="29.25" customHeight="1">
      <c r="A117" s="30"/>
      <c r="B117" s="31"/>
      <c r="C117" s="105" t="s">
        <v>110</v>
      </c>
      <c r="D117" s="39"/>
      <c r="E117" s="39"/>
      <c r="F117" s="39"/>
      <c r="G117" s="39"/>
      <c r="H117" s="39"/>
      <c r="I117" s="39"/>
      <c r="J117" s="106">
        <f>ROUND(J100+J109,2)</f>
        <v>0</v>
      </c>
      <c r="K117" s="39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1" customFormat="1" ht="6.9" customHeight="1">
      <c r="A118" s="30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22" spans="1:65" s="1" customFormat="1" ht="6.9" customHeight="1">
      <c r="A122" s="30"/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" customFormat="1" ht="24.9" customHeight="1">
      <c r="A123" s="30"/>
      <c r="B123" s="31"/>
      <c r="C123" s="17" t="s">
        <v>139</v>
      </c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" customFormat="1" ht="6.9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1" customFormat="1" ht="12" customHeight="1">
      <c r="A125" s="30"/>
      <c r="B125" s="31"/>
      <c r="C125" s="23" t="s">
        <v>14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5" s="1" customFormat="1" ht="26.25" customHeight="1">
      <c r="A126" s="30"/>
      <c r="B126" s="31"/>
      <c r="C126" s="30"/>
      <c r="D126" s="30"/>
      <c r="E126" s="250" t="str">
        <f>E7</f>
        <v>Okoličná na Ostrove, parkoviská pri materskej a základnej škole - SO 01</v>
      </c>
      <c r="F126" s="251"/>
      <c r="G126" s="251"/>
      <c r="H126" s="251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5" ht="12" customHeight="1">
      <c r="B127" s="16"/>
      <c r="C127" s="23" t="s">
        <v>112</v>
      </c>
      <c r="L127" s="16"/>
    </row>
    <row r="128" spans="1:65" ht="16.5" customHeight="1">
      <c r="B128" s="16"/>
      <c r="E128" s="250" t="s">
        <v>113</v>
      </c>
      <c r="F128" s="199"/>
      <c r="G128" s="199"/>
      <c r="H128" s="199"/>
      <c r="L128" s="16"/>
    </row>
    <row r="129" spans="1:65" ht="12" customHeight="1">
      <c r="B129" s="16"/>
      <c r="C129" s="23" t="s">
        <v>114</v>
      </c>
      <c r="L129" s="16"/>
    </row>
    <row r="130" spans="1:65" s="1" customFormat="1" ht="16.5" customHeight="1">
      <c r="A130" s="30"/>
      <c r="B130" s="31"/>
      <c r="C130" s="30"/>
      <c r="D130" s="30"/>
      <c r="E130" s="253" t="s">
        <v>379</v>
      </c>
      <c r="F130" s="248"/>
      <c r="G130" s="248"/>
      <c r="H130" s="248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" customFormat="1" ht="12" customHeight="1">
      <c r="A131" s="30"/>
      <c r="B131" s="31"/>
      <c r="C131" s="23" t="s">
        <v>380</v>
      </c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1" customFormat="1" ht="16.5" customHeight="1">
      <c r="A132" s="30"/>
      <c r="B132" s="31"/>
      <c r="C132" s="30"/>
      <c r="D132" s="30"/>
      <c r="E132" s="234" t="str">
        <f>E13</f>
        <v>02_01 - Trvalé dopravné značenie</v>
      </c>
      <c r="F132" s="248"/>
      <c r="G132" s="248"/>
      <c r="H132" s="248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1" customFormat="1" ht="6.9" customHeight="1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1" customFormat="1" ht="12" customHeight="1">
      <c r="A134" s="30"/>
      <c r="B134" s="31"/>
      <c r="C134" s="23" t="s">
        <v>18</v>
      </c>
      <c r="D134" s="30"/>
      <c r="E134" s="30"/>
      <c r="F134" s="21" t="str">
        <f>F16</f>
        <v>k.ú. Okoličná na Ostrove</v>
      </c>
      <c r="G134" s="30"/>
      <c r="H134" s="30"/>
      <c r="I134" s="23" t="s">
        <v>20</v>
      </c>
      <c r="J134" s="56" t="str">
        <f>IF(J16="","",J16)</f>
        <v>. 3. 2022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1" customFormat="1" ht="6.9" customHeight="1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" customFormat="1" ht="15.15" customHeight="1">
      <c r="A136" s="30"/>
      <c r="B136" s="31"/>
      <c r="C136" s="23" t="s">
        <v>21</v>
      </c>
      <c r="D136" s="30"/>
      <c r="E136" s="30"/>
      <c r="F136" s="21" t="str">
        <f>E19</f>
        <v>Obec Okoličná na Ostrove, Hlavná 68</v>
      </c>
      <c r="G136" s="30"/>
      <c r="H136" s="30"/>
      <c r="I136" s="23" t="s">
        <v>27</v>
      </c>
      <c r="J136" s="26" t="str">
        <f>E25</f>
        <v>Ing. František Németh</v>
      </c>
      <c r="K136" s="30"/>
      <c r="L136" s="4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5" s="1" customFormat="1" ht="15.15" customHeight="1">
      <c r="A137" s="30"/>
      <c r="B137" s="31"/>
      <c r="C137" s="23" t="s">
        <v>25</v>
      </c>
      <c r="D137" s="30"/>
      <c r="E137" s="30"/>
      <c r="F137" s="21" t="str">
        <f>IF(E22="","",E22)</f>
        <v>Vyplň údaj</v>
      </c>
      <c r="G137" s="30"/>
      <c r="H137" s="30"/>
      <c r="I137" s="23" t="s">
        <v>31</v>
      </c>
      <c r="J137" s="26" t="str">
        <f>E28</f>
        <v xml:space="preserve"> </v>
      </c>
      <c r="K137" s="30"/>
      <c r="L137" s="4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5" s="1" customFormat="1" ht="10.35" customHeight="1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4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5" s="10" customFormat="1" ht="29.25" customHeight="1">
      <c r="A139" s="144"/>
      <c r="B139" s="145"/>
      <c r="C139" s="146" t="s">
        <v>140</v>
      </c>
      <c r="D139" s="147" t="s">
        <v>62</v>
      </c>
      <c r="E139" s="147" t="s">
        <v>58</v>
      </c>
      <c r="F139" s="147" t="s">
        <v>59</v>
      </c>
      <c r="G139" s="147" t="s">
        <v>141</v>
      </c>
      <c r="H139" s="147" t="s">
        <v>142</v>
      </c>
      <c r="I139" s="147" t="s">
        <v>143</v>
      </c>
      <c r="J139" s="148" t="s">
        <v>120</v>
      </c>
      <c r="K139" s="149" t="s">
        <v>144</v>
      </c>
      <c r="L139" s="150"/>
      <c r="M139" s="62" t="s">
        <v>1</v>
      </c>
      <c r="N139" s="63" t="s">
        <v>41</v>
      </c>
      <c r="O139" s="63" t="s">
        <v>145</v>
      </c>
      <c r="P139" s="63" t="s">
        <v>146</v>
      </c>
      <c r="Q139" s="63" t="s">
        <v>147</v>
      </c>
      <c r="R139" s="63" t="s">
        <v>148</v>
      </c>
      <c r="S139" s="63" t="s">
        <v>149</v>
      </c>
      <c r="T139" s="64" t="s">
        <v>150</v>
      </c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</row>
    <row r="140" spans="1:65" s="1" customFormat="1" ht="22.8" customHeight="1">
      <c r="A140" s="30"/>
      <c r="B140" s="31"/>
      <c r="C140" s="69" t="s">
        <v>117</v>
      </c>
      <c r="D140" s="30"/>
      <c r="E140" s="30"/>
      <c r="F140" s="30"/>
      <c r="G140" s="30"/>
      <c r="H140" s="30"/>
      <c r="I140" s="30"/>
      <c r="J140" s="151">
        <f>BK140</f>
        <v>0</v>
      </c>
      <c r="K140" s="30"/>
      <c r="L140" s="31"/>
      <c r="M140" s="65"/>
      <c r="N140" s="57"/>
      <c r="O140" s="66"/>
      <c r="P140" s="152">
        <f>P141+P164</f>
        <v>0</v>
      </c>
      <c r="Q140" s="66"/>
      <c r="R140" s="152">
        <f>R141+R164</f>
        <v>0.57885900000000001</v>
      </c>
      <c r="S140" s="66"/>
      <c r="T140" s="153">
        <f>T141+T164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T140" s="13" t="s">
        <v>76</v>
      </c>
      <c r="AU140" s="13" t="s">
        <v>122</v>
      </c>
      <c r="BK140" s="154">
        <f>BK141+BK164</f>
        <v>0</v>
      </c>
    </row>
    <row r="141" spans="1:65" s="11" customFormat="1" ht="25.95" customHeight="1">
      <c r="B141" s="155"/>
      <c r="D141" s="156" t="s">
        <v>76</v>
      </c>
      <c r="E141" s="157" t="s">
        <v>151</v>
      </c>
      <c r="F141" s="157" t="s">
        <v>152</v>
      </c>
      <c r="I141" s="158"/>
      <c r="J141" s="159">
        <f>BK141</f>
        <v>0</v>
      </c>
      <c r="L141" s="155"/>
      <c r="M141" s="160"/>
      <c r="N141" s="161"/>
      <c r="O141" s="161"/>
      <c r="P141" s="162">
        <f>P142+P151+P162</f>
        <v>0</v>
      </c>
      <c r="Q141" s="161"/>
      <c r="R141" s="162">
        <f>R142+R151+R162</f>
        <v>0.57815899999999998</v>
      </c>
      <c r="S141" s="161"/>
      <c r="T141" s="163">
        <f>T142+T151+T162</f>
        <v>0</v>
      </c>
      <c r="AR141" s="156" t="s">
        <v>84</v>
      </c>
      <c r="AT141" s="164" t="s">
        <v>76</v>
      </c>
      <c r="AU141" s="164" t="s">
        <v>77</v>
      </c>
      <c r="AY141" s="156" t="s">
        <v>153</v>
      </c>
      <c r="BK141" s="165">
        <f>BK142+BK151+BK162</f>
        <v>0</v>
      </c>
    </row>
    <row r="142" spans="1:65" s="11" customFormat="1" ht="22.8" customHeight="1">
      <c r="B142" s="155"/>
      <c r="D142" s="156" t="s">
        <v>76</v>
      </c>
      <c r="E142" s="166" t="s">
        <v>84</v>
      </c>
      <c r="F142" s="166" t="s">
        <v>154</v>
      </c>
      <c r="I142" s="158"/>
      <c r="J142" s="167">
        <f>BK142</f>
        <v>0</v>
      </c>
      <c r="L142" s="155"/>
      <c r="M142" s="160"/>
      <c r="N142" s="161"/>
      <c r="O142" s="161"/>
      <c r="P142" s="162">
        <f>SUM(P143:P150)</f>
        <v>0</v>
      </c>
      <c r="Q142" s="161"/>
      <c r="R142" s="162">
        <f>SUM(R143:R150)</f>
        <v>0</v>
      </c>
      <c r="S142" s="161"/>
      <c r="T142" s="163">
        <f>SUM(T143:T150)</f>
        <v>0</v>
      </c>
      <c r="AR142" s="156" t="s">
        <v>84</v>
      </c>
      <c r="AT142" s="164" t="s">
        <v>76</v>
      </c>
      <c r="AU142" s="164" t="s">
        <v>84</v>
      </c>
      <c r="AY142" s="156" t="s">
        <v>153</v>
      </c>
      <c r="BK142" s="165">
        <f>SUM(BK143:BK150)</f>
        <v>0</v>
      </c>
    </row>
    <row r="143" spans="1:65" s="1" customFormat="1" ht="24.15" customHeight="1">
      <c r="A143" s="30"/>
      <c r="B143" s="136"/>
      <c r="C143" s="168" t="s">
        <v>84</v>
      </c>
      <c r="D143" s="168" t="s">
        <v>155</v>
      </c>
      <c r="E143" s="169" t="s">
        <v>384</v>
      </c>
      <c r="F143" s="170" t="s">
        <v>385</v>
      </c>
      <c r="G143" s="171" t="s">
        <v>174</v>
      </c>
      <c r="H143" s="172">
        <v>6.3E-2</v>
      </c>
      <c r="I143" s="173"/>
      <c r="J143" s="172">
        <f t="shared" ref="J143:J150" si="5">ROUND(I143*H143,3)</f>
        <v>0</v>
      </c>
      <c r="K143" s="174"/>
      <c r="L143" s="31"/>
      <c r="M143" s="175" t="s">
        <v>1</v>
      </c>
      <c r="N143" s="176" t="s">
        <v>43</v>
      </c>
      <c r="O143" s="59"/>
      <c r="P143" s="177">
        <f t="shared" ref="P143:P150" si="6">O143*H143</f>
        <v>0</v>
      </c>
      <c r="Q143" s="177">
        <v>0</v>
      </c>
      <c r="R143" s="177">
        <f t="shared" ref="R143:R150" si="7">Q143*H143</f>
        <v>0</v>
      </c>
      <c r="S143" s="177">
        <v>0</v>
      </c>
      <c r="T143" s="178">
        <f t="shared" ref="T143:T150" si="8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9" t="s">
        <v>159</v>
      </c>
      <c r="AT143" s="179" t="s">
        <v>155</v>
      </c>
      <c r="AU143" s="179" t="s">
        <v>90</v>
      </c>
      <c r="AY143" s="13" t="s">
        <v>153</v>
      </c>
      <c r="BE143" s="102">
        <f t="shared" ref="BE143:BE150" si="9">IF(N143="základná",J143,0)</f>
        <v>0</v>
      </c>
      <c r="BF143" s="102">
        <f t="shared" ref="BF143:BF150" si="10">IF(N143="znížená",J143,0)</f>
        <v>0</v>
      </c>
      <c r="BG143" s="102">
        <f t="shared" ref="BG143:BG150" si="11">IF(N143="zákl. prenesená",J143,0)</f>
        <v>0</v>
      </c>
      <c r="BH143" s="102">
        <f t="shared" ref="BH143:BH150" si="12">IF(N143="zníž. prenesená",J143,0)</f>
        <v>0</v>
      </c>
      <c r="BI143" s="102">
        <f t="shared" ref="BI143:BI150" si="13">IF(N143="nulová",J143,0)</f>
        <v>0</v>
      </c>
      <c r="BJ143" s="13" t="s">
        <v>90</v>
      </c>
      <c r="BK143" s="180">
        <f t="shared" ref="BK143:BK150" si="14">ROUND(I143*H143,3)</f>
        <v>0</v>
      </c>
      <c r="BL143" s="13" t="s">
        <v>159</v>
      </c>
      <c r="BM143" s="179" t="s">
        <v>386</v>
      </c>
    </row>
    <row r="144" spans="1:65" s="1" customFormat="1" ht="24.15" customHeight="1">
      <c r="A144" s="30"/>
      <c r="B144" s="136"/>
      <c r="C144" s="168" t="s">
        <v>90</v>
      </c>
      <c r="D144" s="168" t="s">
        <v>155</v>
      </c>
      <c r="E144" s="169" t="s">
        <v>387</v>
      </c>
      <c r="F144" s="170" t="s">
        <v>388</v>
      </c>
      <c r="G144" s="171" t="s">
        <v>174</v>
      </c>
      <c r="H144" s="172">
        <v>6.3E-2</v>
      </c>
      <c r="I144" s="173"/>
      <c r="J144" s="172">
        <f t="shared" si="5"/>
        <v>0</v>
      </c>
      <c r="K144" s="174"/>
      <c r="L144" s="31"/>
      <c r="M144" s="175" t="s">
        <v>1</v>
      </c>
      <c r="N144" s="176" t="s">
        <v>43</v>
      </c>
      <c r="O144" s="59"/>
      <c r="P144" s="177">
        <f t="shared" si="6"/>
        <v>0</v>
      </c>
      <c r="Q144" s="177">
        <v>0</v>
      </c>
      <c r="R144" s="177">
        <f t="shared" si="7"/>
        <v>0</v>
      </c>
      <c r="S144" s="177">
        <v>0</v>
      </c>
      <c r="T144" s="178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9" t="s">
        <v>159</v>
      </c>
      <c r="AT144" s="179" t="s">
        <v>155</v>
      </c>
      <c r="AU144" s="179" t="s">
        <v>90</v>
      </c>
      <c r="AY144" s="13" t="s">
        <v>153</v>
      </c>
      <c r="BE144" s="102">
        <f t="shared" si="9"/>
        <v>0</v>
      </c>
      <c r="BF144" s="102">
        <f t="shared" si="10"/>
        <v>0</v>
      </c>
      <c r="BG144" s="102">
        <f t="shared" si="11"/>
        <v>0</v>
      </c>
      <c r="BH144" s="102">
        <f t="shared" si="12"/>
        <v>0</v>
      </c>
      <c r="BI144" s="102">
        <f t="shared" si="13"/>
        <v>0</v>
      </c>
      <c r="BJ144" s="13" t="s">
        <v>90</v>
      </c>
      <c r="BK144" s="180">
        <f t="shared" si="14"/>
        <v>0</v>
      </c>
      <c r="BL144" s="13" t="s">
        <v>159</v>
      </c>
      <c r="BM144" s="179" t="s">
        <v>389</v>
      </c>
    </row>
    <row r="145" spans="1:65" s="1" customFormat="1" ht="24.15" customHeight="1">
      <c r="A145" s="30"/>
      <c r="B145" s="136"/>
      <c r="C145" s="168" t="s">
        <v>97</v>
      </c>
      <c r="D145" s="168" t="s">
        <v>155</v>
      </c>
      <c r="E145" s="169" t="s">
        <v>181</v>
      </c>
      <c r="F145" s="170" t="s">
        <v>182</v>
      </c>
      <c r="G145" s="171" t="s">
        <v>174</v>
      </c>
      <c r="H145" s="172">
        <v>6.3E-2</v>
      </c>
      <c r="I145" s="173"/>
      <c r="J145" s="172">
        <f t="shared" si="5"/>
        <v>0</v>
      </c>
      <c r="K145" s="174"/>
      <c r="L145" s="31"/>
      <c r="M145" s="175" t="s">
        <v>1</v>
      </c>
      <c r="N145" s="176" t="s">
        <v>43</v>
      </c>
      <c r="O145" s="59"/>
      <c r="P145" s="177">
        <f t="shared" si="6"/>
        <v>0</v>
      </c>
      <c r="Q145" s="177">
        <v>0</v>
      </c>
      <c r="R145" s="177">
        <f t="shared" si="7"/>
        <v>0</v>
      </c>
      <c r="S145" s="177">
        <v>0</v>
      </c>
      <c r="T145" s="178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9" t="s">
        <v>159</v>
      </c>
      <c r="AT145" s="179" t="s">
        <v>155</v>
      </c>
      <c r="AU145" s="179" t="s">
        <v>90</v>
      </c>
      <c r="AY145" s="13" t="s">
        <v>153</v>
      </c>
      <c r="BE145" s="102">
        <f t="shared" si="9"/>
        <v>0</v>
      </c>
      <c r="BF145" s="102">
        <f t="shared" si="10"/>
        <v>0</v>
      </c>
      <c r="BG145" s="102">
        <f t="shared" si="11"/>
        <v>0</v>
      </c>
      <c r="BH145" s="102">
        <f t="shared" si="12"/>
        <v>0</v>
      </c>
      <c r="BI145" s="102">
        <f t="shared" si="13"/>
        <v>0</v>
      </c>
      <c r="BJ145" s="13" t="s">
        <v>90</v>
      </c>
      <c r="BK145" s="180">
        <f t="shared" si="14"/>
        <v>0</v>
      </c>
      <c r="BL145" s="13" t="s">
        <v>159</v>
      </c>
      <c r="BM145" s="179" t="s">
        <v>390</v>
      </c>
    </row>
    <row r="146" spans="1:65" s="1" customFormat="1" ht="33" customHeight="1">
      <c r="A146" s="30"/>
      <c r="B146" s="136"/>
      <c r="C146" s="168" t="s">
        <v>159</v>
      </c>
      <c r="D146" s="168" t="s">
        <v>155</v>
      </c>
      <c r="E146" s="169" t="s">
        <v>185</v>
      </c>
      <c r="F146" s="170" t="s">
        <v>186</v>
      </c>
      <c r="G146" s="171" t="s">
        <v>174</v>
      </c>
      <c r="H146" s="172">
        <v>6.3E-2</v>
      </c>
      <c r="I146" s="173"/>
      <c r="J146" s="172">
        <f t="shared" si="5"/>
        <v>0</v>
      </c>
      <c r="K146" s="174"/>
      <c r="L146" s="31"/>
      <c r="M146" s="175" t="s">
        <v>1</v>
      </c>
      <c r="N146" s="176" t="s">
        <v>43</v>
      </c>
      <c r="O146" s="59"/>
      <c r="P146" s="177">
        <f t="shared" si="6"/>
        <v>0</v>
      </c>
      <c r="Q146" s="177">
        <v>0</v>
      </c>
      <c r="R146" s="177">
        <f t="shared" si="7"/>
        <v>0</v>
      </c>
      <c r="S146" s="177">
        <v>0</v>
      </c>
      <c r="T146" s="178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9" t="s">
        <v>159</v>
      </c>
      <c r="AT146" s="179" t="s">
        <v>155</v>
      </c>
      <c r="AU146" s="179" t="s">
        <v>90</v>
      </c>
      <c r="AY146" s="13" t="s">
        <v>153</v>
      </c>
      <c r="BE146" s="102">
        <f t="shared" si="9"/>
        <v>0</v>
      </c>
      <c r="BF146" s="102">
        <f t="shared" si="10"/>
        <v>0</v>
      </c>
      <c r="BG146" s="102">
        <f t="shared" si="11"/>
        <v>0</v>
      </c>
      <c r="BH146" s="102">
        <f t="shared" si="12"/>
        <v>0</v>
      </c>
      <c r="BI146" s="102">
        <f t="shared" si="13"/>
        <v>0</v>
      </c>
      <c r="BJ146" s="13" t="s">
        <v>90</v>
      </c>
      <c r="BK146" s="180">
        <f t="shared" si="14"/>
        <v>0</v>
      </c>
      <c r="BL146" s="13" t="s">
        <v>159</v>
      </c>
      <c r="BM146" s="179" t="s">
        <v>391</v>
      </c>
    </row>
    <row r="147" spans="1:65" s="1" customFormat="1" ht="37.799999999999997" customHeight="1">
      <c r="A147" s="30"/>
      <c r="B147" s="136"/>
      <c r="C147" s="168" t="s">
        <v>171</v>
      </c>
      <c r="D147" s="168" t="s">
        <v>155</v>
      </c>
      <c r="E147" s="169" t="s">
        <v>189</v>
      </c>
      <c r="F147" s="170" t="s">
        <v>190</v>
      </c>
      <c r="G147" s="171" t="s">
        <v>174</v>
      </c>
      <c r="H147" s="172">
        <v>1.071</v>
      </c>
      <c r="I147" s="173"/>
      <c r="J147" s="172">
        <f t="shared" si="5"/>
        <v>0</v>
      </c>
      <c r="K147" s="174"/>
      <c r="L147" s="31"/>
      <c r="M147" s="175" t="s">
        <v>1</v>
      </c>
      <c r="N147" s="176" t="s">
        <v>43</v>
      </c>
      <c r="O147" s="59"/>
      <c r="P147" s="177">
        <f t="shared" si="6"/>
        <v>0</v>
      </c>
      <c r="Q147" s="177">
        <v>0</v>
      </c>
      <c r="R147" s="177">
        <f t="shared" si="7"/>
        <v>0</v>
      </c>
      <c r="S147" s="177">
        <v>0</v>
      </c>
      <c r="T147" s="178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9" t="s">
        <v>159</v>
      </c>
      <c r="AT147" s="179" t="s">
        <v>155</v>
      </c>
      <c r="AU147" s="179" t="s">
        <v>90</v>
      </c>
      <c r="AY147" s="13" t="s">
        <v>153</v>
      </c>
      <c r="BE147" s="102">
        <f t="shared" si="9"/>
        <v>0</v>
      </c>
      <c r="BF147" s="102">
        <f t="shared" si="10"/>
        <v>0</v>
      </c>
      <c r="BG147" s="102">
        <f t="shared" si="11"/>
        <v>0</v>
      </c>
      <c r="BH147" s="102">
        <f t="shared" si="12"/>
        <v>0</v>
      </c>
      <c r="BI147" s="102">
        <f t="shared" si="13"/>
        <v>0</v>
      </c>
      <c r="BJ147" s="13" t="s">
        <v>90</v>
      </c>
      <c r="BK147" s="180">
        <f t="shared" si="14"/>
        <v>0</v>
      </c>
      <c r="BL147" s="13" t="s">
        <v>159</v>
      </c>
      <c r="BM147" s="179" t="s">
        <v>392</v>
      </c>
    </row>
    <row r="148" spans="1:65" s="1" customFormat="1" ht="24.15" customHeight="1">
      <c r="A148" s="30"/>
      <c r="B148" s="136"/>
      <c r="C148" s="168" t="s">
        <v>176</v>
      </c>
      <c r="D148" s="168" t="s">
        <v>155</v>
      </c>
      <c r="E148" s="169" t="s">
        <v>193</v>
      </c>
      <c r="F148" s="170" t="s">
        <v>194</v>
      </c>
      <c r="G148" s="171" t="s">
        <v>174</v>
      </c>
      <c r="H148" s="172">
        <v>6.3E-2</v>
      </c>
      <c r="I148" s="173"/>
      <c r="J148" s="172">
        <f t="shared" si="5"/>
        <v>0</v>
      </c>
      <c r="K148" s="174"/>
      <c r="L148" s="31"/>
      <c r="M148" s="175" t="s">
        <v>1</v>
      </c>
      <c r="N148" s="176" t="s">
        <v>43</v>
      </c>
      <c r="O148" s="59"/>
      <c r="P148" s="177">
        <f t="shared" si="6"/>
        <v>0</v>
      </c>
      <c r="Q148" s="177">
        <v>0</v>
      </c>
      <c r="R148" s="177">
        <f t="shared" si="7"/>
        <v>0</v>
      </c>
      <c r="S148" s="177">
        <v>0</v>
      </c>
      <c r="T148" s="178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9" t="s">
        <v>159</v>
      </c>
      <c r="AT148" s="179" t="s">
        <v>155</v>
      </c>
      <c r="AU148" s="179" t="s">
        <v>90</v>
      </c>
      <c r="AY148" s="13" t="s">
        <v>153</v>
      </c>
      <c r="BE148" s="102">
        <f t="shared" si="9"/>
        <v>0</v>
      </c>
      <c r="BF148" s="102">
        <f t="shared" si="10"/>
        <v>0</v>
      </c>
      <c r="BG148" s="102">
        <f t="shared" si="11"/>
        <v>0</v>
      </c>
      <c r="BH148" s="102">
        <f t="shared" si="12"/>
        <v>0</v>
      </c>
      <c r="BI148" s="102">
        <f t="shared" si="13"/>
        <v>0</v>
      </c>
      <c r="BJ148" s="13" t="s">
        <v>90</v>
      </c>
      <c r="BK148" s="180">
        <f t="shared" si="14"/>
        <v>0</v>
      </c>
      <c r="BL148" s="13" t="s">
        <v>159</v>
      </c>
      <c r="BM148" s="179" t="s">
        <v>393</v>
      </c>
    </row>
    <row r="149" spans="1:65" s="1" customFormat="1" ht="16.5" customHeight="1">
      <c r="A149" s="30"/>
      <c r="B149" s="136"/>
      <c r="C149" s="168" t="s">
        <v>180</v>
      </c>
      <c r="D149" s="168" t="s">
        <v>155</v>
      </c>
      <c r="E149" s="169" t="s">
        <v>197</v>
      </c>
      <c r="F149" s="170" t="s">
        <v>198</v>
      </c>
      <c r="G149" s="171" t="s">
        <v>174</v>
      </c>
      <c r="H149" s="172">
        <v>6.3E-2</v>
      </c>
      <c r="I149" s="173"/>
      <c r="J149" s="172">
        <f t="shared" si="5"/>
        <v>0</v>
      </c>
      <c r="K149" s="174"/>
      <c r="L149" s="31"/>
      <c r="M149" s="175" t="s">
        <v>1</v>
      </c>
      <c r="N149" s="176" t="s">
        <v>43</v>
      </c>
      <c r="O149" s="59"/>
      <c r="P149" s="177">
        <f t="shared" si="6"/>
        <v>0</v>
      </c>
      <c r="Q149" s="177">
        <v>0</v>
      </c>
      <c r="R149" s="177">
        <f t="shared" si="7"/>
        <v>0</v>
      </c>
      <c r="S149" s="177">
        <v>0</v>
      </c>
      <c r="T149" s="178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9" t="s">
        <v>159</v>
      </c>
      <c r="AT149" s="179" t="s">
        <v>155</v>
      </c>
      <c r="AU149" s="179" t="s">
        <v>90</v>
      </c>
      <c r="AY149" s="13" t="s">
        <v>153</v>
      </c>
      <c r="BE149" s="102">
        <f t="shared" si="9"/>
        <v>0</v>
      </c>
      <c r="BF149" s="102">
        <f t="shared" si="10"/>
        <v>0</v>
      </c>
      <c r="BG149" s="102">
        <f t="shared" si="11"/>
        <v>0</v>
      </c>
      <c r="BH149" s="102">
        <f t="shared" si="12"/>
        <v>0</v>
      </c>
      <c r="BI149" s="102">
        <f t="shared" si="13"/>
        <v>0</v>
      </c>
      <c r="BJ149" s="13" t="s">
        <v>90</v>
      </c>
      <c r="BK149" s="180">
        <f t="shared" si="14"/>
        <v>0</v>
      </c>
      <c r="BL149" s="13" t="s">
        <v>159</v>
      </c>
      <c r="BM149" s="179" t="s">
        <v>394</v>
      </c>
    </row>
    <row r="150" spans="1:65" s="1" customFormat="1" ht="24.15" customHeight="1">
      <c r="A150" s="30"/>
      <c r="B150" s="136"/>
      <c r="C150" s="168" t="s">
        <v>184</v>
      </c>
      <c r="D150" s="168" t="s">
        <v>155</v>
      </c>
      <c r="E150" s="169" t="s">
        <v>201</v>
      </c>
      <c r="F150" s="170" t="s">
        <v>202</v>
      </c>
      <c r="G150" s="171" t="s">
        <v>203</v>
      </c>
      <c r="H150" s="172">
        <v>0.10100000000000001</v>
      </c>
      <c r="I150" s="173"/>
      <c r="J150" s="172">
        <f t="shared" si="5"/>
        <v>0</v>
      </c>
      <c r="K150" s="174"/>
      <c r="L150" s="31"/>
      <c r="M150" s="175" t="s">
        <v>1</v>
      </c>
      <c r="N150" s="176" t="s">
        <v>43</v>
      </c>
      <c r="O150" s="59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9" t="s">
        <v>159</v>
      </c>
      <c r="AT150" s="179" t="s">
        <v>155</v>
      </c>
      <c r="AU150" s="179" t="s">
        <v>90</v>
      </c>
      <c r="AY150" s="13" t="s">
        <v>153</v>
      </c>
      <c r="BE150" s="102">
        <f t="shared" si="9"/>
        <v>0</v>
      </c>
      <c r="BF150" s="102">
        <f t="shared" si="10"/>
        <v>0</v>
      </c>
      <c r="BG150" s="102">
        <f t="shared" si="11"/>
        <v>0</v>
      </c>
      <c r="BH150" s="102">
        <f t="shared" si="12"/>
        <v>0</v>
      </c>
      <c r="BI150" s="102">
        <f t="shared" si="13"/>
        <v>0</v>
      </c>
      <c r="BJ150" s="13" t="s">
        <v>90</v>
      </c>
      <c r="BK150" s="180">
        <f t="shared" si="14"/>
        <v>0</v>
      </c>
      <c r="BL150" s="13" t="s">
        <v>159</v>
      </c>
      <c r="BM150" s="179" t="s">
        <v>395</v>
      </c>
    </row>
    <row r="151" spans="1:65" s="11" customFormat="1" ht="22.8" customHeight="1">
      <c r="B151" s="155"/>
      <c r="D151" s="156" t="s">
        <v>76</v>
      </c>
      <c r="E151" s="166" t="s">
        <v>188</v>
      </c>
      <c r="F151" s="166" t="s">
        <v>300</v>
      </c>
      <c r="I151" s="158"/>
      <c r="J151" s="167">
        <f>BK151</f>
        <v>0</v>
      </c>
      <c r="L151" s="155"/>
      <c r="M151" s="160"/>
      <c r="N151" s="161"/>
      <c r="O151" s="161"/>
      <c r="P151" s="162">
        <f>SUM(P152:P161)</f>
        <v>0</v>
      </c>
      <c r="Q151" s="161"/>
      <c r="R151" s="162">
        <f>SUM(R152:R161)</f>
        <v>0.57815899999999998</v>
      </c>
      <c r="S151" s="161"/>
      <c r="T151" s="163">
        <f>SUM(T152:T161)</f>
        <v>0</v>
      </c>
      <c r="AR151" s="156" t="s">
        <v>84</v>
      </c>
      <c r="AT151" s="164" t="s">
        <v>76</v>
      </c>
      <c r="AU151" s="164" t="s">
        <v>84</v>
      </c>
      <c r="AY151" s="156" t="s">
        <v>153</v>
      </c>
      <c r="BK151" s="165">
        <f>SUM(BK152:BK161)</f>
        <v>0</v>
      </c>
    </row>
    <row r="152" spans="1:65" s="1" customFormat="1" ht="24.15" customHeight="1">
      <c r="A152" s="30"/>
      <c r="B152" s="136"/>
      <c r="C152" s="168" t="s">
        <v>188</v>
      </c>
      <c r="D152" s="168" t="s">
        <v>155</v>
      </c>
      <c r="E152" s="169" t="s">
        <v>396</v>
      </c>
      <c r="F152" s="170" t="s">
        <v>397</v>
      </c>
      <c r="G152" s="171" t="s">
        <v>163</v>
      </c>
      <c r="H152" s="172">
        <v>2</v>
      </c>
      <c r="I152" s="173"/>
      <c r="J152" s="172">
        <f t="shared" ref="J152:J161" si="15">ROUND(I152*H152,3)</f>
        <v>0</v>
      </c>
      <c r="K152" s="174"/>
      <c r="L152" s="31"/>
      <c r="M152" s="175" t="s">
        <v>1</v>
      </c>
      <c r="N152" s="176" t="s">
        <v>43</v>
      </c>
      <c r="O152" s="59"/>
      <c r="P152" s="177">
        <f t="shared" ref="P152:P161" si="16">O152*H152</f>
        <v>0</v>
      </c>
      <c r="Q152" s="177">
        <v>0.22133</v>
      </c>
      <c r="R152" s="177">
        <f t="shared" ref="R152:R161" si="17">Q152*H152</f>
        <v>0.44266</v>
      </c>
      <c r="S152" s="177">
        <v>0</v>
      </c>
      <c r="T152" s="178">
        <f t="shared" ref="T152:T161" si="18"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9" t="s">
        <v>159</v>
      </c>
      <c r="AT152" s="179" t="s">
        <v>155</v>
      </c>
      <c r="AU152" s="179" t="s">
        <v>90</v>
      </c>
      <c r="AY152" s="13" t="s">
        <v>153</v>
      </c>
      <c r="BE152" s="102">
        <f t="shared" ref="BE152:BE161" si="19">IF(N152="základná",J152,0)</f>
        <v>0</v>
      </c>
      <c r="BF152" s="102">
        <f t="shared" ref="BF152:BF161" si="20">IF(N152="znížená",J152,0)</f>
        <v>0</v>
      </c>
      <c r="BG152" s="102">
        <f t="shared" ref="BG152:BG161" si="21">IF(N152="zákl. prenesená",J152,0)</f>
        <v>0</v>
      </c>
      <c r="BH152" s="102">
        <f t="shared" ref="BH152:BH161" si="22">IF(N152="zníž. prenesená",J152,0)</f>
        <v>0</v>
      </c>
      <c r="BI152" s="102">
        <f t="shared" ref="BI152:BI161" si="23">IF(N152="nulová",J152,0)</f>
        <v>0</v>
      </c>
      <c r="BJ152" s="13" t="s">
        <v>90</v>
      </c>
      <c r="BK152" s="180">
        <f t="shared" ref="BK152:BK161" si="24">ROUND(I152*H152,3)</f>
        <v>0</v>
      </c>
      <c r="BL152" s="13" t="s">
        <v>159</v>
      </c>
      <c r="BM152" s="179" t="s">
        <v>398</v>
      </c>
    </row>
    <row r="153" spans="1:65" s="1" customFormat="1" ht="33" customHeight="1">
      <c r="A153" s="30"/>
      <c r="B153" s="136"/>
      <c r="C153" s="181" t="s">
        <v>192</v>
      </c>
      <c r="D153" s="181" t="s">
        <v>210</v>
      </c>
      <c r="E153" s="182" t="s">
        <v>399</v>
      </c>
      <c r="F153" s="183" t="s">
        <v>400</v>
      </c>
      <c r="G153" s="184" t="s">
        <v>163</v>
      </c>
      <c r="H153" s="185">
        <v>1</v>
      </c>
      <c r="I153" s="186"/>
      <c r="J153" s="185">
        <f t="shared" si="15"/>
        <v>0</v>
      </c>
      <c r="K153" s="187"/>
      <c r="L153" s="188"/>
      <c r="M153" s="189" t="s">
        <v>1</v>
      </c>
      <c r="N153" s="190" t="s">
        <v>43</v>
      </c>
      <c r="O153" s="59"/>
      <c r="P153" s="177">
        <f t="shared" si="16"/>
        <v>0</v>
      </c>
      <c r="Q153" s="177">
        <v>1.1999999999999999E-3</v>
      </c>
      <c r="R153" s="177">
        <f t="shared" si="17"/>
        <v>1.1999999999999999E-3</v>
      </c>
      <c r="S153" s="177">
        <v>0</v>
      </c>
      <c r="T153" s="178">
        <f t="shared" si="1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9" t="s">
        <v>184</v>
      </c>
      <c r="AT153" s="179" t="s">
        <v>210</v>
      </c>
      <c r="AU153" s="179" t="s">
        <v>90</v>
      </c>
      <c r="AY153" s="13" t="s">
        <v>153</v>
      </c>
      <c r="BE153" s="102">
        <f t="shared" si="19"/>
        <v>0</v>
      </c>
      <c r="BF153" s="102">
        <f t="shared" si="20"/>
        <v>0</v>
      </c>
      <c r="BG153" s="102">
        <f t="shared" si="21"/>
        <v>0</v>
      </c>
      <c r="BH153" s="102">
        <f t="shared" si="22"/>
        <v>0</v>
      </c>
      <c r="BI153" s="102">
        <f t="shared" si="23"/>
        <v>0</v>
      </c>
      <c r="BJ153" s="13" t="s">
        <v>90</v>
      </c>
      <c r="BK153" s="180">
        <f t="shared" si="24"/>
        <v>0</v>
      </c>
      <c r="BL153" s="13" t="s">
        <v>159</v>
      </c>
      <c r="BM153" s="179" t="s">
        <v>401</v>
      </c>
    </row>
    <row r="154" spans="1:65" s="1" customFormat="1" ht="37.799999999999997" customHeight="1">
      <c r="A154" s="30"/>
      <c r="B154" s="136"/>
      <c r="C154" s="181" t="s">
        <v>196</v>
      </c>
      <c r="D154" s="181" t="s">
        <v>210</v>
      </c>
      <c r="E154" s="182" t="s">
        <v>402</v>
      </c>
      <c r="F154" s="183" t="s">
        <v>403</v>
      </c>
      <c r="G154" s="184" t="s">
        <v>163</v>
      </c>
      <c r="H154" s="185">
        <v>1</v>
      </c>
      <c r="I154" s="186"/>
      <c r="J154" s="185">
        <f t="shared" si="15"/>
        <v>0</v>
      </c>
      <c r="K154" s="187"/>
      <c r="L154" s="188"/>
      <c r="M154" s="189" t="s">
        <v>1</v>
      </c>
      <c r="N154" s="190" t="s">
        <v>43</v>
      </c>
      <c r="O154" s="59"/>
      <c r="P154" s="177">
        <f t="shared" si="16"/>
        <v>0</v>
      </c>
      <c r="Q154" s="177">
        <v>7.2000000000000005E-4</v>
      </c>
      <c r="R154" s="177">
        <f t="shared" si="17"/>
        <v>7.2000000000000005E-4</v>
      </c>
      <c r="S154" s="177">
        <v>0</v>
      </c>
      <c r="T154" s="178">
        <f t="shared" si="1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9" t="s">
        <v>184</v>
      </c>
      <c r="AT154" s="179" t="s">
        <v>210</v>
      </c>
      <c r="AU154" s="179" t="s">
        <v>90</v>
      </c>
      <c r="AY154" s="13" t="s">
        <v>153</v>
      </c>
      <c r="BE154" s="102">
        <f t="shared" si="19"/>
        <v>0</v>
      </c>
      <c r="BF154" s="102">
        <f t="shared" si="20"/>
        <v>0</v>
      </c>
      <c r="BG154" s="102">
        <f t="shared" si="21"/>
        <v>0</v>
      </c>
      <c r="BH154" s="102">
        <f t="shared" si="22"/>
        <v>0</v>
      </c>
      <c r="BI154" s="102">
        <f t="shared" si="23"/>
        <v>0</v>
      </c>
      <c r="BJ154" s="13" t="s">
        <v>90</v>
      </c>
      <c r="BK154" s="180">
        <f t="shared" si="24"/>
        <v>0</v>
      </c>
      <c r="BL154" s="13" t="s">
        <v>159</v>
      </c>
      <c r="BM154" s="179" t="s">
        <v>404</v>
      </c>
    </row>
    <row r="155" spans="1:65" s="1" customFormat="1" ht="24.15" customHeight="1">
      <c r="A155" s="30"/>
      <c r="B155" s="136"/>
      <c r="C155" s="168" t="s">
        <v>200</v>
      </c>
      <c r="D155" s="168" t="s">
        <v>155</v>
      </c>
      <c r="E155" s="169" t="s">
        <v>405</v>
      </c>
      <c r="F155" s="170" t="s">
        <v>406</v>
      </c>
      <c r="G155" s="171" t="s">
        <v>163</v>
      </c>
      <c r="H155" s="172">
        <v>1</v>
      </c>
      <c r="I155" s="173"/>
      <c r="J155" s="172">
        <f t="shared" si="15"/>
        <v>0</v>
      </c>
      <c r="K155" s="174"/>
      <c r="L155" s="31"/>
      <c r="M155" s="175" t="s">
        <v>1</v>
      </c>
      <c r="N155" s="176" t="s">
        <v>43</v>
      </c>
      <c r="O155" s="59"/>
      <c r="P155" s="177">
        <f t="shared" si="16"/>
        <v>0</v>
      </c>
      <c r="Q155" s="177">
        <v>0.11958000000000001</v>
      </c>
      <c r="R155" s="177">
        <f t="shared" si="17"/>
        <v>0.11958000000000001</v>
      </c>
      <c r="S155" s="177">
        <v>0</v>
      </c>
      <c r="T155" s="178">
        <f t="shared" si="1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9" t="s">
        <v>159</v>
      </c>
      <c r="AT155" s="179" t="s">
        <v>155</v>
      </c>
      <c r="AU155" s="179" t="s">
        <v>90</v>
      </c>
      <c r="AY155" s="13" t="s">
        <v>153</v>
      </c>
      <c r="BE155" s="102">
        <f t="shared" si="19"/>
        <v>0</v>
      </c>
      <c r="BF155" s="102">
        <f t="shared" si="20"/>
        <v>0</v>
      </c>
      <c r="BG155" s="102">
        <f t="shared" si="21"/>
        <v>0</v>
      </c>
      <c r="BH155" s="102">
        <f t="shared" si="22"/>
        <v>0</v>
      </c>
      <c r="BI155" s="102">
        <f t="shared" si="23"/>
        <v>0</v>
      </c>
      <c r="BJ155" s="13" t="s">
        <v>90</v>
      </c>
      <c r="BK155" s="180">
        <f t="shared" si="24"/>
        <v>0</v>
      </c>
      <c r="BL155" s="13" t="s">
        <v>159</v>
      </c>
      <c r="BM155" s="179" t="s">
        <v>407</v>
      </c>
    </row>
    <row r="156" spans="1:65" s="1" customFormat="1" ht="16.5" customHeight="1">
      <c r="A156" s="30"/>
      <c r="B156" s="136"/>
      <c r="C156" s="181" t="s">
        <v>205</v>
      </c>
      <c r="D156" s="181" t="s">
        <v>210</v>
      </c>
      <c r="E156" s="182" t="s">
        <v>408</v>
      </c>
      <c r="F156" s="183" t="s">
        <v>409</v>
      </c>
      <c r="G156" s="184" t="s">
        <v>163</v>
      </c>
      <c r="H156" s="185">
        <v>3.5</v>
      </c>
      <c r="I156" s="186"/>
      <c r="J156" s="185">
        <f t="shared" si="15"/>
        <v>0</v>
      </c>
      <c r="K156" s="187"/>
      <c r="L156" s="188"/>
      <c r="M156" s="189" t="s">
        <v>1</v>
      </c>
      <c r="N156" s="190" t="s">
        <v>43</v>
      </c>
      <c r="O156" s="59"/>
      <c r="P156" s="177">
        <f t="shared" si="16"/>
        <v>0</v>
      </c>
      <c r="Q156" s="177">
        <v>1.4E-3</v>
      </c>
      <c r="R156" s="177">
        <f t="shared" si="17"/>
        <v>4.8999999999999998E-3</v>
      </c>
      <c r="S156" s="177">
        <v>0</v>
      </c>
      <c r="T156" s="178">
        <f t="shared" si="1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9" t="s">
        <v>184</v>
      </c>
      <c r="AT156" s="179" t="s">
        <v>210</v>
      </c>
      <c r="AU156" s="179" t="s">
        <v>90</v>
      </c>
      <c r="AY156" s="13" t="s">
        <v>153</v>
      </c>
      <c r="BE156" s="102">
        <f t="shared" si="19"/>
        <v>0</v>
      </c>
      <c r="BF156" s="102">
        <f t="shared" si="20"/>
        <v>0</v>
      </c>
      <c r="BG156" s="102">
        <f t="shared" si="21"/>
        <v>0</v>
      </c>
      <c r="BH156" s="102">
        <f t="shared" si="22"/>
        <v>0</v>
      </c>
      <c r="BI156" s="102">
        <f t="shared" si="23"/>
        <v>0</v>
      </c>
      <c r="BJ156" s="13" t="s">
        <v>90</v>
      </c>
      <c r="BK156" s="180">
        <f t="shared" si="24"/>
        <v>0</v>
      </c>
      <c r="BL156" s="13" t="s">
        <v>159</v>
      </c>
      <c r="BM156" s="179" t="s">
        <v>410</v>
      </c>
    </row>
    <row r="157" spans="1:65" s="1" customFormat="1" ht="16.5" customHeight="1">
      <c r="A157" s="30"/>
      <c r="B157" s="136"/>
      <c r="C157" s="181" t="s">
        <v>209</v>
      </c>
      <c r="D157" s="181" t="s">
        <v>210</v>
      </c>
      <c r="E157" s="182" t="s">
        <v>411</v>
      </c>
      <c r="F157" s="183" t="s">
        <v>412</v>
      </c>
      <c r="G157" s="184" t="s">
        <v>163</v>
      </c>
      <c r="H157" s="185">
        <v>1</v>
      </c>
      <c r="I157" s="186"/>
      <c r="J157" s="185">
        <f t="shared" si="15"/>
        <v>0</v>
      </c>
      <c r="K157" s="187"/>
      <c r="L157" s="188"/>
      <c r="M157" s="189" t="s">
        <v>1</v>
      </c>
      <c r="N157" s="190" t="s">
        <v>43</v>
      </c>
      <c r="O157" s="59"/>
      <c r="P157" s="177">
        <f t="shared" si="16"/>
        <v>0</v>
      </c>
      <c r="Q157" s="177">
        <v>0</v>
      </c>
      <c r="R157" s="177">
        <f t="shared" si="17"/>
        <v>0</v>
      </c>
      <c r="S157" s="177">
        <v>0</v>
      </c>
      <c r="T157" s="178">
        <f t="shared" si="18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9" t="s">
        <v>184</v>
      </c>
      <c r="AT157" s="179" t="s">
        <v>210</v>
      </c>
      <c r="AU157" s="179" t="s">
        <v>90</v>
      </c>
      <c r="AY157" s="13" t="s">
        <v>153</v>
      </c>
      <c r="BE157" s="102">
        <f t="shared" si="19"/>
        <v>0</v>
      </c>
      <c r="BF157" s="102">
        <f t="shared" si="20"/>
        <v>0</v>
      </c>
      <c r="BG157" s="102">
        <f t="shared" si="21"/>
        <v>0</v>
      </c>
      <c r="BH157" s="102">
        <f t="shared" si="22"/>
        <v>0</v>
      </c>
      <c r="BI157" s="102">
        <f t="shared" si="23"/>
        <v>0</v>
      </c>
      <c r="BJ157" s="13" t="s">
        <v>90</v>
      </c>
      <c r="BK157" s="180">
        <f t="shared" si="24"/>
        <v>0</v>
      </c>
      <c r="BL157" s="13" t="s">
        <v>159</v>
      </c>
      <c r="BM157" s="179" t="s">
        <v>413</v>
      </c>
    </row>
    <row r="158" spans="1:65" s="1" customFormat="1" ht="33" customHeight="1">
      <c r="A158" s="30"/>
      <c r="B158" s="136"/>
      <c r="C158" s="168" t="s">
        <v>215</v>
      </c>
      <c r="D158" s="168" t="s">
        <v>155</v>
      </c>
      <c r="E158" s="169" t="s">
        <v>414</v>
      </c>
      <c r="F158" s="170" t="s">
        <v>415</v>
      </c>
      <c r="G158" s="171" t="s">
        <v>249</v>
      </c>
      <c r="H158" s="172">
        <v>120.4</v>
      </c>
      <c r="I158" s="173"/>
      <c r="J158" s="172">
        <f t="shared" si="15"/>
        <v>0</v>
      </c>
      <c r="K158" s="174"/>
      <c r="L158" s="31"/>
      <c r="M158" s="175" t="s">
        <v>1</v>
      </c>
      <c r="N158" s="176" t="s">
        <v>43</v>
      </c>
      <c r="O158" s="59"/>
      <c r="P158" s="177">
        <f t="shared" si="16"/>
        <v>0</v>
      </c>
      <c r="Q158" s="177">
        <v>6.9999999999999994E-5</v>
      </c>
      <c r="R158" s="177">
        <f t="shared" si="17"/>
        <v>8.4279999999999997E-3</v>
      </c>
      <c r="S158" s="177">
        <v>0</v>
      </c>
      <c r="T158" s="178">
        <f t="shared" si="18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9" t="s">
        <v>159</v>
      </c>
      <c r="AT158" s="179" t="s">
        <v>155</v>
      </c>
      <c r="AU158" s="179" t="s">
        <v>90</v>
      </c>
      <c r="AY158" s="13" t="s">
        <v>153</v>
      </c>
      <c r="BE158" s="102">
        <f t="shared" si="19"/>
        <v>0</v>
      </c>
      <c r="BF158" s="102">
        <f t="shared" si="20"/>
        <v>0</v>
      </c>
      <c r="BG158" s="102">
        <f t="shared" si="21"/>
        <v>0</v>
      </c>
      <c r="BH158" s="102">
        <f t="shared" si="22"/>
        <v>0</v>
      </c>
      <c r="BI158" s="102">
        <f t="shared" si="23"/>
        <v>0</v>
      </c>
      <c r="BJ158" s="13" t="s">
        <v>90</v>
      </c>
      <c r="BK158" s="180">
        <f t="shared" si="24"/>
        <v>0</v>
      </c>
      <c r="BL158" s="13" t="s">
        <v>159</v>
      </c>
      <c r="BM158" s="179" t="s">
        <v>416</v>
      </c>
    </row>
    <row r="159" spans="1:65" s="1" customFormat="1" ht="44.25" customHeight="1">
      <c r="A159" s="30"/>
      <c r="B159" s="136"/>
      <c r="C159" s="168" t="s">
        <v>219</v>
      </c>
      <c r="D159" s="168" t="s">
        <v>155</v>
      </c>
      <c r="E159" s="169" t="s">
        <v>417</v>
      </c>
      <c r="F159" s="170" t="s">
        <v>418</v>
      </c>
      <c r="G159" s="171" t="s">
        <v>158</v>
      </c>
      <c r="H159" s="172">
        <v>1.1000000000000001</v>
      </c>
      <c r="I159" s="173"/>
      <c r="J159" s="172">
        <f t="shared" si="15"/>
        <v>0</v>
      </c>
      <c r="K159" s="174"/>
      <c r="L159" s="31"/>
      <c r="M159" s="175" t="s">
        <v>1</v>
      </c>
      <c r="N159" s="176" t="s">
        <v>43</v>
      </c>
      <c r="O159" s="59"/>
      <c r="P159" s="177">
        <f t="shared" si="16"/>
        <v>0</v>
      </c>
      <c r="Q159" s="177">
        <v>5.9999999999999995E-4</v>
      </c>
      <c r="R159" s="177">
        <f t="shared" si="17"/>
        <v>6.6E-4</v>
      </c>
      <c r="S159" s="177">
        <v>0</v>
      </c>
      <c r="T159" s="178">
        <f t="shared" si="18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9" t="s">
        <v>159</v>
      </c>
      <c r="AT159" s="179" t="s">
        <v>155</v>
      </c>
      <c r="AU159" s="179" t="s">
        <v>90</v>
      </c>
      <c r="AY159" s="13" t="s">
        <v>153</v>
      </c>
      <c r="BE159" s="102">
        <f t="shared" si="19"/>
        <v>0</v>
      </c>
      <c r="BF159" s="102">
        <f t="shared" si="20"/>
        <v>0</v>
      </c>
      <c r="BG159" s="102">
        <f t="shared" si="21"/>
        <v>0</v>
      </c>
      <c r="BH159" s="102">
        <f t="shared" si="22"/>
        <v>0</v>
      </c>
      <c r="BI159" s="102">
        <f t="shared" si="23"/>
        <v>0</v>
      </c>
      <c r="BJ159" s="13" t="s">
        <v>90</v>
      </c>
      <c r="BK159" s="180">
        <f t="shared" si="24"/>
        <v>0</v>
      </c>
      <c r="BL159" s="13" t="s">
        <v>159</v>
      </c>
      <c r="BM159" s="179" t="s">
        <v>419</v>
      </c>
    </row>
    <row r="160" spans="1:65" s="1" customFormat="1" ht="24.15" customHeight="1">
      <c r="A160" s="30"/>
      <c r="B160" s="136"/>
      <c r="C160" s="168" t="s">
        <v>223</v>
      </c>
      <c r="D160" s="168" t="s">
        <v>155</v>
      </c>
      <c r="E160" s="169" t="s">
        <v>420</v>
      </c>
      <c r="F160" s="170" t="s">
        <v>421</v>
      </c>
      <c r="G160" s="171" t="s">
        <v>249</v>
      </c>
      <c r="H160" s="172">
        <v>120.4</v>
      </c>
      <c r="I160" s="173"/>
      <c r="J160" s="172">
        <f t="shared" si="15"/>
        <v>0</v>
      </c>
      <c r="K160" s="174"/>
      <c r="L160" s="31"/>
      <c r="M160" s="175" t="s">
        <v>1</v>
      </c>
      <c r="N160" s="176" t="s">
        <v>43</v>
      </c>
      <c r="O160" s="59"/>
      <c r="P160" s="177">
        <f t="shared" si="16"/>
        <v>0</v>
      </c>
      <c r="Q160" s="177">
        <v>0</v>
      </c>
      <c r="R160" s="177">
        <f t="shared" si="17"/>
        <v>0</v>
      </c>
      <c r="S160" s="177">
        <v>0</v>
      </c>
      <c r="T160" s="178">
        <f t="shared" si="18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9" t="s">
        <v>159</v>
      </c>
      <c r="AT160" s="179" t="s">
        <v>155</v>
      </c>
      <c r="AU160" s="179" t="s">
        <v>90</v>
      </c>
      <c r="AY160" s="13" t="s">
        <v>153</v>
      </c>
      <c r="BE160" s="102">
        <f t="shared" si="19"/>
        <v>0</v>
      </c>
      <c r="BF160" s="102">
        <f t="shared" si="20"/>
        <v>0</v>
      </c>
      <c r="BG160" s="102">
        <f t="shared" si="21"/>
        <v>0</v>
      </c>
      <c r="BH160" s="102">
        <f t="shared" si="22"/>
        <v>0</v>
      </c>
      <c r="BI160" s="102">
        <f t="shared" si="23"/>
        <v>0</v>
      </c>
      <c r="BJ160" s="13" t="s">
        <v>90</v>
      </c>
      <c r="BK160" s="180">
        <f t="shared" si="24"/>
        <v>0</v>
      </c>
      <c r="BL160" s="13" t="s">
        <v>159</v>
      </c>
      <c r="BM160" s="179" t="s">
        <v>422</v>
      </c>
    </row>
    <row r="161" spans="1:65" s="1" customFormat="1" ht="24.15" customHeight="1">
      <c r="A161" s="30"/>
      <c r="B161" s="136"/>
      <c r="C161" s="168" t="s">
        <v>227</v>
      </c>
      <c r="D161" s="168" t="s">
        <v>155</v>
      </c>
      <c r="E161" s="169" t="s">
        <v>423</v>
      </c>
      <c r="F161" s="170" t="s">
        <v>424</v>
      </c>
      <c r="G161" s="171" t="s">
        <v>158</v>
      </c>
      <c r="H161" s="172">
        <v>1.1000000000000001</v>
      </c>
      <c r="I161" s="173"/>
      <c r="J161" s="172">
        <f t="shared" si="15"/>
        <v>0</v>
      </c>
      <c r="K161" s="174"/>
      <c r="L161" s="31"/>
      <c r="M161" s="175" t="s">
        <v>1</v>
      </c>
      <c r="N161" s="176" t="s">
        <v>43</v>
      </c>
      <c r="O161" s="59"/>
      <c r="P161" s="177">
        <f t="shared" si="16"/>
        <v>0</v>
      </c>
      <c r="Q161" s="177">
        <v>1.0000000000000001E-5</v>
      </c>
      <c r="R161" s="177">
        <f t="shared" si="17"/>
        <v>1.1000000000000001E-5</v>
      </c>
      <c r="S161" s="177">
        <v>0</v>
      </c>
      <c r="T161" s="178">
        <f t="shared" si="18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9" t="s">
        <v>159</v>
      </c>
      <c r="AT161" s="179" t="s">
        <v>155</v>
      </c>
      <c r="AU161" s="179" t="s">
        <v>90</v>
      </c>
      <c r="AY161" s="13" t="s">
        <v>153</v>
      </c>
      <c r="BE161" s="102">
        <f t="shared" si="19"/>
        <v>0</v>
      </c>
      <c r="BF161" s="102">
        <f t="shared" si="20"/>
        <v>0</v>
      </c>
      <c r="BG161" s="102">
        <f t="shared" si="21"/>
        <v>0</v>
      </c>
      <c r="BH161" s="102">
        <f t="shared" si="22"/>
        <v>0</v>
      </c>
      <c r="BI161" s="102">
        <f t="shared" si="23"/>
        <v>0</v>
      </c>
      <c r="BJ161" s="13" t="s">
        <v>90</v>
      </c>
      <c r="BK161" s="180">
        <f t="shared" si="24"/>
        <v>0</v>
      </c>
      <c r="BL161" s="13" t="s">
        <v>159</v>
      </c>
      <c r="BM161" s="179" t="s">
        <v>425</v>
      </c>
    </row>
    <row r="162" spans="1:65" s="11" customFormat="1" ht="22.8" customHeight="1">
      <c r="B162" s="155"/>
      <c r="D162" s="156" t="s">
        <v>76</v>
      </c>
      <c r="E162" s="166" t="s">
        <v>365</v>
      </c>
      <c r="F162" s="166" t="s">
        <v>366</v>
      </c>
      <c r="I162" s="158"/>
      <c r="J162" s="167">
        <f>BK162</f>
        <v>0</v>
      </c>
      <c r="L162" s="155"/>
      <c r="M162" s="160"/>
      <c r="N162" s="161"/>
      <c r="O162" s="161"/>
      <c r="P162" s="162">
        <f>P163</f>
        <v>0</v>
      </c>
      <c r="Q162" s="161"/>
      <c r="R162" s="162">
        <f>R163</f>
        <v>0</v>
      </c>
      <c r="S162" s="161"/>
      <c r="T162" s="163">
        <f>T163</f>
        <v>0</v>
      </c>
      <c r="AR162" s="156" t="s">
        <v>84</v>
      </c>
      <c r="AT162" s="164" t="s">
        <v>76</v>
      </c>
      <c r="AU162" s="164" t="s">
        <v>84</v>
      </c>
      <c r="AY162" s="156" t="s">
        <v>153</v>
      </c>
      <c r="BK162" s="165">
        <f>BK163</f>
        <v>0</v>
      </c>
    </row>
    <row r="163" spans="1:65" s="1" customFormat="1" ht="33" customHeight="1">
      <c r="A163" s="30"/>
      <c r="B163" s="136"/>
      <c r="C163" s="168" t="s">
        <v>232</v>
      </c>
      <c r="D163" s="168" t="s">
        <v>155</v>
      </c>
      <c r="E163" s="169" t="s">
        <v>368</v>
      </c>
      <c r="F163" s="170" t="s">
        <v>369</v>
      </c>
      <c r="G163" s="171" t="s">
        <v>203</v>
      </c>
      <c r="H163" s="172">
        <v>0.57799999999999996</v>
      </c>
      <c r="I163" s="173"/>
      <c r="J163" s="172">
        <f>ROUND(I163*H163,3)</f>
        <v>0</v>
      </c>
      <c r="K163" s="174"/>
      <c r="L163" s="31"/>
      <c r="M163" s="175" t="s">
        <v>1</v>
      </c>
      <c r="N163" s="176" t="s">
        <v>43</v>
      </c>
      <c r="O163" s="59"/>
      <c r="P163" s="177">
        <f>O163*H163</f>
        <v>0</v>
      </c>
      <c r="Q163" s="177">
        <v>0</v>
      </c>
      <c r="R163" s="177">
        <f>Q163*H163</f>
        <v>0</v>
      </c>
      <c r="S163" s="177">
        <v>0</v>
      </c>
      <c r="T163" s="178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9" t="s">
        <v>159</v>
      </c>
      <c r="AT163" s="179" t="s">
        <v>155</v>
      </c>
      <c r="AU163" s="179" t="s">
        <v>90</v>
      </c>
      <c r="AY163" s="13" t="s">
        <v>153</v>
      </c>
      <c r="BE163" s="102">
        <f>IF(N163="základná",J163,0)</f>
        <v>0</v>
      </c>
      <c r="BF163" s="102">
        <f>IF(N163="znížená",J163,0)</f>
        <v>0</v>
      </c>
      <c r="BG163" s="102">
        <f>IF(N163="zákl. prenesená",J163,0)</f>
        <v>0</v>
      </c>
      <c r="BH163" s="102">
        <f>IF(N163="zníž. prenesená",J163,0)</f>
        <v>0</v>
      </c>
      <c r="BI163" s="102">
        <f>IF(N163="nulová",J163,0)</f>
        <v>0</v>
      </c>
      <c r="BJ163" s="13" t="s">
        <v>90</v>
      </c>
      <c r="BK163" s="180">
        <f>ROUND(I163*H163,3)</f>
        <v>0</v>
      </c>
      <c r="BL163" s="13" t="s">
        <v>159</v>
      </c>
      <c r="BM163" s="179" t="s">
        <v>426</v>
      </c>
    </row>
    <row r="164" spans="1:65" s="11" customFormat="1" ht="25.95" customHeight="1">
      <c r="B164" s="155"/>
      <c r="D164" s="156" t="s">
        <v>76</v>
      </c>
      <c r="E164" s="157" t="s">
        <v>427</v>
      </c>
      <c r="F164" s="157" t="s">
        <v>428</v>
      </c>
      <c r="I164" s="158"/>
      <c r="J164" s="159">
        <f>BK164</f>
        <v>0</v>
      </c>
      <c r="L164" s="155"/>
      <c r="M164" s="160"/>
      <c r="N164" s="161"/>
      <c r="O164" s="161"/>
      <c r="P164" s="162">
        <f>P165</f>
        <v>0</v>
      </c>
      <c r="Q164" s="161"/>
      <c r="R164" s="162">
        <f>R165</f>
        <v>6.9999999999999999E-4</v>
      </c>
      <c r="S164" s="161"/>
      <c r="T164" s="163">
        <f>T165</f>
        <v>0</v>
      </c>
      <c r="AR164" s="156" t="s">
        <v>90</v>
      </c>
      <c r="AT164" s="164" t="s">
        <v>76</v>
      </c>
      <c r="AU164" s="164" t="s">
        <v>77</v>
      </c>
      <c r="AY164" s="156" t="s">
        <v>153</v>
      </c>
      <c r="BK164" s="165">
        <f>BK165</f>
        <v>0</v>
      </c>
    </row>
    <row r="165" spans="1:65" s="11" customFormat="1" ht="22.8" customHeight="1">
      <c r="B165" s="155"/>
      <c r="D165" s="156" t="s">
        <v>76</v>
      </c>
      <c r="E165" s="166" t="s">
        <v>429</v>
      </c>
      <c r="F165" s="166" t="s">
        <v>430</v>
      </c>
      <c r="I165" s="158"/>
      <c r="J165" s="167">
        <f>BK165</f>
        <v>0</v>
      </c>
      <c r="L165" s="155"/>
      <c r="M165" s="160"/>
      <c r="N165" s="161"/>
      <c r="O165" s="161"/>
      <c r="P165" s="162">
        <f>P166</f>
        <v>0</v>
      </c>
      <c r="Q165" s="161"/>
      <c r="R165" s="162">
        <f>R166</f>
        <v>6.9999999999999999E-4</v>
      </c>
      <c r="S165" s="161"/>
      <c r="T165" s="163">
        <f>T166</f>
        <v>0</v>
      </c>
      <c r="AR165" s="156" t="s">
        <v>90</v>
      </c>
      <c r="AT165" s="164" t="s">
        <v>76</v>
      </c>
      <c r="AU165" s="164" t="s">
        <v>84</v>
      </c>
      <c r="AY165" s="156" t="s">
        <v>153</v>
      </c>
      <c r="BK165" s="165">
        <f>BK166</f>
        <v>0</v>
      </c>
    </row>
    <row r="166" spans="1:65" s="1" customFormat="1" ht="49.05" customHeight="1">
      <c r="A166" s="30"/>
      <c r="B166" s="136"/>
      <c r="C166" s="168" t="s">
        <v>7</v>
      </c>
      <c r="D166" s="168" t="s">
        <v>155</v>
      </c>
      <c r="E166" s="169" t="s">
        <v>431</v>
      </c>
      <c r="F166" s="170" t="s">
        <v>432</v>
      </c>
      <c r="G166" s="171" t="s">
        <v>163</v>
      </c>
      <c r="H166" s="172">
        <v>2</v>
      </c>
      <c r="I166" s="173"/>
      <c r="J166" s="172">
        <f>ROUND(I166*H166,3)</f>
        <v>0</v>
      </c>
      <c r="K166" s="174"/>
      <c r="L166" s="31"/>
      <c r="M166" s="191" t="s">
        <v>1</v>
      </c>
      <c r="N166" s="192" t="s">
        <v>43</v>
      </c>
      <c r="O166" s="193"/>
      <c r="P166" s="194">
        <f>O166*H166</f>
        <v>0</v>
      </c>
      <c r="Q166" s="194">
        <v>3.5E-4</v>
      </c>
      <c r="R166" s="194">
        <f>Q166*H166</f>
        <v>6.9999999999999999E-4</v>
      </c>
      <c r="S166" s="194">
        <v>0</v>
      </c>
      <c r="T166" s="195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79" t="s">
        <v>219</v>
      </c>
      <c r="AT166" s="179" t="s">
        <v>155</v>
      </c>
      <c r="AU166" s="179" t="s">
        <v>90</v>
      </c>
      <c r="AY166" s="13" t="s">
        <v>153</v>
      </c>
      <c r="BE166" s="102">
        <f>IF(N166="základná",J166,0)</f>
        <v>0</v>
      </c>
      <c r="BF166" s="102">
        <f>IF(N166="znížená",J166,0)</f>
        <v>0</v>
      </c>
      <c r="BG166" s="102">
        <f>IF(N166="zákl. prenesená",J166,0)</f>
        <v>0</v>
      </c>
      <c r="BH166" s="102">
        <f>IF(N166="zníž. prenesená",J166,0)</f>
        <v>0</v>
      </c>
      <c r="BI166" s="102">
        <f>IF(N166="nulová",J166,0)</f>
        <v>0</v>
      </c>
      <c r="BJ166" s="13" t="s">
        <v>90</v>
      </c>
      <c r="BK166" s="180">
        <f>ROUND(I166*H166,3)</f>
        <v>0</v>
      </c>
      <c r="BL166" s="13" t="s">
        <v>219</v>
      </c>
      <c r="BM166" s="179" t="s">
        <v>433</v>
      </c>
    </row>
    <row r="167" spans="1:65" s="1" customFormat="1" ht="6.9" customHeight="1">
      <c r="A167" s="30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31"/>
      <c r="M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</row>
  </sheetData>
  <autoFilter ref="C139:K166"/>
  <mergeCells count="20">
    <mergeCell ref="E13:H13"/>
    <mergeCell ref="E22:H22"/>
    <mergeCell ref="E126:H126"/>
    <mergeCell ref="E130:H130"/>
    <mergeCell ref="E128:H128"/>
    <mergeCell ref="E132:H132"/>
    <mergeCell ref="E85:H85"/>
    <mergeCell ref="E89:H89"/>
    <mergeCell ref="E87:H87"/>
    <mergeCell ref="E91:H91"/>
    <mergeCell ref="D113:F113"/>
    <mergeCell ref="D114:F114"/>
    <mergeCell ref="E31:H31"/>
    <mergeCell ref="L2:V2"/>
    <mergeCell ref="D110:F110"/>
    <mergeCell ref="D111:F111"/>
    <mergeCell ref="D112:F112"/>
    <mergeCell ref="E7:H7"/>
    <mergeCell ref="E11:H11"/>
    <mergeCell ref="E9:H9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9"/>
  <sheetViews>
    <sheetView showGridLines="0" tabSelected="1" workbookViewId="0">
      <selection activeCell="J16" sqref="J16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2" spans="1:46" ht="36.9" customHeight="1">
      <c r="L2" s="203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3" t="s">
        <v>101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1:46" ht="24.9" customHeight="1">
      <c r="B4" s="16"/>
      <c r="D4" s="17" t="s">
        <v>111</v>
      </c>
      <c r="L4" s="16"/>
      <c r="M4" s="107" t="s">
        <v>9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3" t="s">
        <v>14</v>
      </c>
      <c r="L6" s="16"/>
    </row>
    <row r="7" spans="1:46" ht="26.25" customHeight="1">
      <c r="B7" s="16"/>
      <c r="E7" s="250" t="str">
        <f ca="1">'Rekapitulácia stavby'!K6</f>
        <v>Okoličná na Ostrove, parkoviská pri materskej a základnej škole - SO 01</v>
      </c>
      <c r="F7" s="251"/>
      <c r="G7" s="251"/>
      <c r="H7" s="251"/>
      <c r="L7" s="16"/>
    </row>
    <row r="8" spans="1:46" ht="13.2">
      <c r="B8" s="16"/>
      <c r="D8" s="23" t="s">
        <v>112</v>
      </c>
      <c r="L8" s="16"/>
    </row>
    <row r="9" spans="1:46" ht="16.5" customHeight="1">
      <c r="B9" s="16"/>
      <c r="E9" s="250" t="s">
        <v>113</v>
      </c>
      <c r="F9" s="199"/>
      <c r="G9" s="199"/>
      <c r="H9" s="199"/>
      <c r="L9" s="16"/>
    </row>
    <row r="10" spans="1:46" ht="12" customHeight="1">
      <c r="B10" s="16"/>
      <c r="D10" s="23" t="s">
        <v>114</v>
      </c>
      <c r="L10" s="16"/>
    </row>
    <row r="11" spans="1:46" s="1" customFormat="1" ht="16.5" customHeight="1">
      <c r="A11" s="30"/>
      <c r="B11" s="31"/>
      <c r="C11" s="30"/>
      <c r="D11" s="30"/>
      <c r="E11" s="253" t="s">
        <v>379</v>
      </c>
      <c r="F11" s="248"/>
      <c r="G11" s="248"/>
      <c r="H11" s="248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1" customFormat="1" ht="12" customHeight="1">
      <c r="A12" s="30"/>
      <c r="B12" s="31"/>
      <c r="C12" s="30"/>
      <c r="D12" s="23" t="s">
        <v>380</v>
      </c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1" customFormat="1" ht="16.5" customHeight="1">
      <c r="A13" s="30"/>
      <c r="B13" s="31"/>
      <c r="C13" s="30"/>
      <c r="D13" s="30"/>
      <c r="E13" s="234" t="s">
        <v>434</v>
      </c>
      <c r="F13" s="248"/>
      <c r="G13" s="248"/>
      <c r="H13" s="248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1" customFormat="1">
      <c r="A14" s="30"/>
      <c r="B14" s="31"/>
      <c r="C14" s="30"/>
      <c r="D14" s="30"/>
      <c r="E14" s="30"/>
      <c r="F14" s="30"/>
      <c r="G14" s="30"/>
      <c r="H14" s="30"/>
      <c r="I14" s="30"/>
      <c r="J14" s="30"/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1" customFormat="1" ht="12" customHeight="1">
      <c r="A15" s="30"/>
      <c r="B15" s="31"/>
      <c r="C15" s="30"/>
      <c r="D15" s="23" t="s">
        <v>16</v>
      </c>
      <c r="E15" s="30"/>
      <c r="F15" s="21" t="s">
        <v>1</v>
      </c>
      <c r="G15" s="30"/>
      <c r="H15" s="30"/>
      <c r="I15" s="23" t="s">
        <v>17</v>
      </c>
      <c r="J15" s="21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1" customFormat="1" ht="12" customHeight="1">
      <c r="A16" s="30"/>
      <c r="B16" s="31"/>
      <c r="C16" s="30"/>
      <c r="D16" s="23" t="s">
        <v>18</v>
      </c>
      <c r="E16" s="30"/>
      <c r="F16" s="21" t="s">
        <v>19</v>
      </c>
      <c r="G16" s="30"/>
      <c r="H16" s="30"/>
      <c r="I16" s="23" t="s">
        <v>20</v>
      </c>
      <c r="J16" s="56" t="str">
        <f ca="1">'Rekapitulácia stavby'!AN8</f>
        <v>. 3. 2022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1" customFormat="1" ht="10.8" customHeight="1">
      <c r="A17" s="30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1" customFormat="1" ht="12" customHeight="1">
      <c r="A18" s="30"/>
      <c r="B18" s="31"/>
      <c r="C18" s="30"/>
      <c r="D18" s="23" t="s">
        <v>21</v>
      </c>
      <c r="E18" s="30"/>
      <c r="F18" s="30"/>
      <c r="G18" s="30"/>
      <c r="H18" s="30"/>
      <c r="I18" s="23" t="s">
        <v>22</v>
      </c>
      <c r="J18" s="21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1" customFormat="1" ht="18" customHeight="1">
      <c r="A19" s="30"/>
      <c r="B19" s="31"/>
      <c r="C19" s="30"/>
      <c r="D19" s="30"/>
      <c r="E19" s="21" t="s">
        <v>23</v>
      </c>
      <c r="F19" s="30"/>
      <c r="G19" s="30"/>
      <c r="H19" s="30"/>
      <c r="I19" s="23" t="s">
        <v>24</v>
      </c>
      <c r="J19" s="21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1" customFormat="1" ht="6.9" customHeight="1">
      <c r="A20" s="30"/>
      <c r="B20" s="31"/>
      <c r="C20" s="30"/>
      <c r="D20" s="30"/>
      <c r="E20" s="30"/>
      <c r="F20" s="30"/>
      <c r="G20" s="30"/>
      <c r="H20" s="30"/>
      <c r="I20" s="30"/>
      <c r="J20" s="30"/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1" customFormat="1" ht="12" customHeight="1">
      <c r="A21" s="30"/>
      <c r="B21" s="31"/>
      <c r="C21" s="30"/>
      <c r="D21" s="23" t="s">
        <v>25</v>
      </c>
      <c r="E21" s="30"/>
      <c r="F21" s="30"/>
      <c r="G21" s="30"/>
      <c r="H21" s="30"/>
      <c r="I21" s="23" t="s">
        <v>22</v>
      </c>
      <c r="J21" s="24" t="str">
        <f ca="1">'Rekapitulácia stavby'!AN13</f>
        <v>Vyplň údaj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1" customFormat="1" ht="18" customHeight="1">
      <c r="A22" s="30"/>
      <c r="B22" s="31"/>
      <c r="C22" s="30"/>
      <c r="D22" s="30"/>
      <c r="E22" s="252" t="str">
        <f ca="1">'Rekapitulácia stavby'!E14</f>
        <v>Vyplň údaj</v>
      </c>
      <c r="F22" s="223"/>
      <c r="G22" s="223"/>
      <c r="H22" s="223"/>
      <c r="I22" s="23" t="s">
        <v>24</v>
      </c>
      <c r="J22" s="24" t="str">
        <f ca="1">'Rekapitulácia stavby'!AN14</f>
        <v>Vyplň údaj</v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1" customFormat="1" ht="6.9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1" customFormat="1" ht="12" customHeight="1">
      <c r="A24" s="30"/>
      <c r="B24" s="31"/>
      <c r="C24" s="30"/>
      <c r="D24" s="23" t="s">
        <v>27</v>
      </c>
      <c r="E24" s="30"/>
      <c r="F24" s="30"/>
      <c r="G24" s="30"/>
      <c r="H24" s="30"/>
      <c r="I24" s="23" t="s">
        <v>22</v>
      </c>
      <c r="J24" s="21" t="s">
        <v>1</v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1" customFormat="1" ht="18" customHeight="1">
      <c r="A25" s="30"/>
      <c r="B25" s="31"/>
      <c r="C25" s="30"/>
      <c r="D25" s="30"/>
      <c r="E25" s="21" t="s">
        <v>28</v>
      </c>
      <c r="F25" s="30"/>
      <c r="G25" s="30"/>
      <c r="H25" s="30"/>
      <c r="I25" s="23" t="s">
        <v>24</v>
      </c>
      <c r="J25" s="21" t="s">
        <v>1</v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1" customFormat="1" ht="6.9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1" customFormat="1" ht="12" customHeight="1">
      <c r="A27" s="30"/>
      <c r="B27" s="31"/>
      <c r="C27" s="30"/>
      <c r="D27" s="23" t="s">
        <v>31</v>
      </c>
      <c r="E27" s="30"/>
      <c r="F27" s="30"/>
      <c r="G27" s="30"/>
      <c r="H27" s="30"/>
      <c r="I27" s="23" t="s">
        <v>22</v>
      </c>
      <c r="J27" s="21" t="str">
        <f ca="1">IF('Rekapitulácia stavby'!AN19="","",'Rekapitulácia stavby'!AN19)</f>
        <v/>
      </c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1" customFormat="1" ht="18" customHeight="1">
      <c r="A28" s="30"/>
      <c r="B28" s="31"/>
      <c r="C28" s="30"/>
      <c r="D28" s="30"/>
      <c r="E28" s="21" t="str">
        <f ca="1">IF('Rekapitulácia stavby'!E20="","",'Rekapitulácia stavby'!E20)</f>
        <v xml:space="preserve"> </v>
      </c>
      <c r="F28" s="30"/>
      <c r="G28" s="30"/>
      <c r="H28" s="30"/>
      <c r="I28" s="23" t="s">
        <v>24</v>
      </c>
      <c r="J28" s="21" t="str">
        <f ca="1">IF('Rekapitulácia stavby'!AN20="","",'Rekapitulácia stavby'!AN20)</f>
        <v/>
      </c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1" customFormat="1" ht="6.9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1" customFormat="1" ht="12" customHeight="1">
      <c r="A30" s="30"/>
      <c r="B30" s="31"/>
      <c r="C30" s="30"/>
      <c r="D30" s="23" t="s">
        <v>33</v>
      </c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7" customFormat="1" ht="214.5" customHeight="1">
      <c r="A31" s="108"/>
      <c r="B31" s="109"/>
      <c r="C31" s="108"/>
      <c r="D31" s="108"/>
      <c r="E31" s="227" t="s">
        <v>116</v>
      </c>
      <c r="F31" s="227"/>
      <c r="G31" s="227"/>
      <c r="H31" s="227"/>
      <c r="I31" s="108"/>
      <c r="J31" s="108"/>
      <c r="K31" s="108"/>
      <c r="L31" s="110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</row>
    <row r="32" spans="1:31" s="1" customFormat="1" ht="6.9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1" customFormat="1" ht="6.9" customHeight="1">
      <c r="A33" s="30"/>
      <c r="B33" s="31"/>
      <c r="C33" s="30"/>
      <c r="D33" s="66"/>
      <c r="E33" s="66"/>
      <c r="F33" s="66"/>
      <c r="G33" s="66"/>
      <c r="H33" s="66"/>
      <c r="I33" s="66"/>
      <c r="J33" s="66"/>
      <c r="K33" s="66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1" customFormat="1" ht="14.4" customHeight="1">
      <c r="A34" s="30"/>
      <c r="B34" s="31"/>
      <c r="C34" s="30"/>
      <c r="D34" s="21" t="s">
        <v>117</v>
      </c>
      <c r="E34" s="30"/>
      <c r="F34" s="30"/>
      <c r="G34" s="30"/>
      <c r="H34" s="30"/>
      <c r="I34" s="30"/>
      <c r="J34" s="29">
        <f>J100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1" customFormat="1" ht="14.4" customHeight="1">
      <c r="A35" s="30"/>
      <c r="B35" s="31"/>
      <c r="C35" s="30"/>
      <c r="D35" s="28" t="s">
        <v>105</v>
      </c>
      <c r="E35" s="30"/>
      <c r="F35" s="30"/>
      <c r="G35" s="30"/>
      <c r="H35" s="30"/>
      <c r="I35" s="30"/>
      <c r="J35" s="29">
        <f>J106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1" customFormat="1" ht="25.35" customHeight="1">
      <c r="A36" s="30"/>
      <c r="B36" s="31"/>
      <c r="C36" s="30"/>
      <c r="D36" s="111" t="s">
        <v>37</v>
      </c>
      <c r="E36" s="30"/>
      <c r="F36" s="30"/>
      <c r="G36" s="30"/>
      <c r="H36" s="30"/>
      <c r="I36" s="30"/>
      <c r="J36" s="71">
        <f>ROUND(J34 + J35, 2)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1" customFormat="1" ht="6.9" customHeight="1">
      <c r="A37" s="30"/>
      <c r="B37" s="31"/>
      <c r="C37" s="30"/>
      <c r="D37" s="66"/>
      <c r="E37" s="66"/>
      <c r="F37" s="66"/>
      <c r="G37" s="66"/>
      <c r="H37" s="66"/>
      <c r="I37" s="66"/>
      <c r="J37" s="66"/>
      <c r="K37" s="66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1" customFormat="1" ht="14.4" customHeight="1">
      <c r="A38" s="30"/>
      <c r="B38" s="31"/>
      <c r="C38" s="30"/>
      <c r="D38" s="30"/>
      <c r="E38" s="30"/>
      <c r="F38" s="34" t="s">
        <v>39</v>
      </c>
      <c r="G38" s="30"/>
      <c r="H38" s="30"/>
      <c r="I38" s="34" t="s">
        <v>38</v>
      </c>
      <c r="J38" s="34" t="s">
        <v>40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1" customFormat="1" ht="14.4" customHeight="1">
      <c r="A39" s="30"/>
      <c r="B39" s="31"/>
      <c r="C39" s="30"/>
      <c r="D39" s="112" t="s">
        <v>41</v>
      </c>
      <c r="E39" s="36" t="s">
        <v>42</v>
      </c>
      <c r="F39" s="113">
        <f>ROUND((SUM(BE106:BE113) + SUM(BE137:BE158)),  2)</f>
        <v>0</v>
      </c>
      <c r="G39" s="114"/>
      <c r="H39" s="114"/>
      <c r="I39" s="115">
        <v>0.2</v>
      </c>
      <c r="J39" s="113">
        <f>ROUND(((SUM(BE106:BE113) + SUM(BE137:BE158))*I39),  2)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1" customFormat="1" ht="14.4" customHeight="1">
      <c r="A40" s="30"/>
      <c r="B40" s="31"/>
      <c r="C40" s="30"/>
      <c r="D40" s="30"/>
      <c r="E40" s="36" t="s">
        <v>43</v>
      </c>
      <c r="F40" s="113">
        <f>ROUND((SUM(BF106:BF113) + SUM(BF137:BF158)),  2)</f>
        <v>0</v>
      </c>
      <c r="G40" s="114"/>
      <c r="H40" s="114"/>
      <c r="I40" s="115">
        <v>0.2</v>
      </c>
      <c r="J40" s="113">
        <f>ROUND(((SUM(BF106:BF113) + SUM(BF137:BF158))*I40),  2)</f>
        <v>0</v>
      </c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" hidden="1" customHeight="1">
      <c r="A41" s="30"/>
      <c r="B41" s="31"/>
      <c r="C41" s="30"/>
      <c r="D41" s="30"/>
      <c r="E41" s="23" t="s">
        <v>44</v>
      </c>
      <c r="F41" s="116">
        <f>ROUND((SUM(BG106:BG113) + SUM(BG137:BG158)),  2)</f>
        <v>0</v>
      </c>
      <c r="G41" s="30"/>
      <c r="H41" s="30"/>
      <c r="I41" s="117">
        <v>0.2</v>
      </c>
      <c r="J41" s="116">
        <f>0</f>
        <v>0</v>
      </c>
      <c r="K41" s="30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1" customFormat="1" ht="14.4" hidden="1" customHeight="1">
      <c r="A42" s="30"/>
      <c r="B42" s="31"/>
      <c r="C42" s="30"/>
      <c r="D42" s="30"/>
      <c r="E42" s="23" t="s">
        <v>45</v>
      </c>
      <c r="F42" s="116">
        <f>ROUND((SUM(BH106:BH113) + SUM(BH137:BH158)),  2)</f>
        <v>0</v>
      </c>
      <c r="G42" s="30"/>
      <c r="H42" s="30"/>
      <c r="I42" s="117">
        <v>0.2</v>
      </c>
      <c r="J42" s="116">
        <f>0</f>
        <v>0</v>
      </c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" hidden="1" customHeight="1">
      <c r="A43" s="30"/>
      <c r="B43" s="31"/>
      <c r="C43" s="30"/>
      <c r="D43" s="30"/>
      <c r="E43" s="36" t="s">
        <v>46</v>
      </c>
      <c r="F43" s="113">
        <f>ROUND((SUM(BI106:BI113) + SUM(BI137:BI158)),  2)</f>
        <v>0</v>
      </c>
      <c r="G43" s="114"/>
      <c r="H43" s="114"/>
      <c r="I43" s="115">
        <v>0</v>
      </c>
      <c r="J43" s="113">
        <f>0</f>
        <v>0</v>
      </c>
      <c r="K43" s="30"/>
      <c r="L43" s="43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1" customFormat="1" ht="6.9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43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1" customFormat="1" ht="25.35" customHeight="1">
      <c r="A45" s="30"/>
      <c r="B45" s="31"/>
      <c r="C45" s="39"/>
      <c r="D45" s="40" t="s">
        <v>47</v>
      </c>
      <c r="E45" s="41"/>
      <c r="F45" s="41"/>
      <c r="G45" s="118" t="s">
        <v>48</v>
      </c>
      <c r="H45" s="42" t="s">
        <v>49</v>
      </c>
      <c r="I45" s="41"/>
      <c r="J45" s="119">
        <f>SUM(J36:J43)</f>
        <v>0</v>
      </c>
      <c r="K45" s="120"/>
      <c r="L45" s="4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1" customFormat="1" ht="14.4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43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ht="14.4" customHeight="1">
      <c r="B47" s="16"/>
      <c r="L47" s="16"/>
    </row>
    <row r="48" spans="1:31" ht="14.4" customHeight="1">
      <c r="B48" s="16"/>
      <c r="L48" s="16"/>
    </row>
    <row r="49" spans="1:31" ht="14.4" customHeight="1">
      <c r="B49" s="16"/>
      <c r="L49" s="16"/>
    </row>
    <row r="50" spans="1:31" s="1" customFormat="1" ht="14.4" customHeight="1">
      <c r="B50" s="43"/>
      <c r="D50" s="44" t="s">
        <v>50</v>
      </c>
      <c r="E50" s="45"/>
      <c r="F50" s="45"/>
      <c r="G50" s="44" t="s">
        <v>51</v>
      </c>
      <c r="H50" s="45"/>
      <c r="I50" s="45"/>
      <c r="J50" s="45"/>
      <c r="K50" s="45"/>
      <c r="L50" s="43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3.2">
      <c r="A61" s="30"/>
      <c r="B61" s="31"/>
      <c r="C61" s="30"/>
      <c r="D61" s="46" t="s">
        <v>52</v>
      </c>
      <c r="E61" s="33"/>
      <c r="F61" s="121" t="s">
        <v>53</v>
      </c>
      <c r="G61" s="46" t="s">
        <v>52</v>
      </c>
      <c r="H61" s="33"/>
      <c r="I61" s="33"/>
      <c r="J61" s="122" t="s">
        <v>53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3.2">
      <c r="A65" s="30"/>
      <c r="B65" s="31"/>
      <c r="C65" s="30"/>
      <c r="D65" s="44" t="s">
        <v>54</v>
      </c>
      <c r="E65" s="47"/>
      <c r="F65" s="47"/>
      <c r="G65" s="44" t="s">
        <v>55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3.2">
      <c r="A76" s="30"/>
      <c r="B76" s="31"/>
      <c r="C76" s="30"/>
      <c r="D76" s="46" t="s">
        <v>52</v>
      </c>
      <c r="E76" s="33"/>
      <c r="F76" s="121" t="s">
        <v>53</v>
      </c>
      <c r="G76" s="46" t="s">
        <v>52</v>
      </c>
      <c r="H76" s="33"/>
      <c r="I76" s="33"/>
      <c r="J76" s="122" t="s">
        <v>53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1" customFormat="1" ht="14.4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1" customFormat="1" ht="6.9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1" customFormat="1" ht="24.9" customHeight="1">
      <c r="A82" s="30"/>
      <c r="B82" s="31"/>
      <c r="C82" s="17" t="s">
        <v>118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1" customFormat="1" ht="6.9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1" customFormat="1" ht="12" customHeight="1">
      <c r="A84" s="30"/>
      <c r="B84" s="31"/>
      <c r="C84" s="23" t="s">
        <v>14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1" customFormat="1" ht="26.25" customHeight="1">
      <c r="A85" s="30"/>
      <c r="B85" s="31"/>
      <c r="C85" s="30"/>
      <c r="D85" s="30"/>
      <c r="E85" s="250" t="str">
        <f>E7</f>
        <v>Okoličná na Ostrove, parkoviská pri materskej a základnej škole - SO 01</v>
      </c>
      <c r="F85" s="251"/>
      <c r="G85" s="251"/>
      <c r="H85" s="251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ht="12" customHeight="1">
      <c r="B86" s="16"/>
      <c r="C86" s="23" t="s">
        <v>112</v>
      </c>
      <c r="L86" s="16"/>
    </row>
    <row r="87" spans="1:31" ht="16.5" customHeight="1">
      <c r="B87" s="16"/>
      <c r="E87" s="250" t="s">
        <v>113</v>
      </c>
      <c r="F87" s="199"/>
      <c r="G87" s="199"/>
      <c r="H87" s="199"/>
      <c r="L87" s="16"/>
    </row>
    <row r="88" spans="1:31" ht="12" customHeight="1">
      <c r="B88" s="16"/>
      <c r="C88" s="23" t="s">
        <v>114</v>
      </c>
      <c r="L88" s="16"/>
    </row>
    <row r="89" spans="1:31" s="1" customFormat="1" ht="16.5" customHeight="1">
      <c r="A89" s="30"/>
      <c r="B89" s="31"/>
      <c r="C89" s="30"/>
      <c r="D89" s="30"/>
      <c r="E89" s="253" t="s">
        <v>379</v>
      </c>
      <c r="F89" s="248"/>
      <c r="G89" s="248"/>
      <c r="H89" s="248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1" customFormat="1" ht="12" customHeight="1">
      <c r="A90" s="30"/>
      <c r="B90" s="31"/>
      <c r="C90" s="23" t="s">
        <v>380</v>
      </c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1" customFormat="1" ht="16.5" customHeight="1">
      <c r="A91" s="30"/>
      <c r="B91" s="31"/>
      <c r="C91" s="30"/>
      <c r="D91" s="30"/>
      <c r="E91" s="234" t="str">
        <f>E13</f>
        <v>02_02 - Dočasné dopravné značenie</v>
      </c>
      <c r="F91" s="248"/>
      <c r="G91" s="248"/>
      <c r="H91" s="248"/>
      <c r="I91" s="30"/>
      <c r="J91" s="30"/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1" customFormat="1" ht="6.9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1" customFormat="1" ht="12" customHeight="1">
      <c r="A93" s="30"/>
      <c r="B93" s="31"/>
      <c r="C93" s="23" t="s">
        <v>18</v>
      </c>
      <c r="D93" s="30"/>
      <c r="E93" s="30"/>
      <c r="F93" s="21" t="str">
        <f>F16</f>
        <v>k.ú. Okoličná na Ostrove</v>
      </c>
      <c r="G93" s="30"/>
      <c r="H93" s="30"/>
      <c r="I93" s="23" t="s">
        <v>20</v>
      </c>
      <c r="J93" s="56" t="str">
        <f>IF(J16="","",J16)</f>
        <v>. 3. 2022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1" customFormat="1" ht="6.9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1" customFormat="1" ht="15.15" customHeight="1">
      <c r="A95" s="30"/>
      <c r="B95" s="31"/>
      <c r="C95" s="23" t="s">
        <v>21</v>
      </c>
      <c r="D95" s="30"/>
      <c r="E95" s="30"/>
      <c r="F95" s="21" t="str">
        <f>E19</f>
        <v>Obec Okoličná na Ostrove, Hlavná 68</v>
      </c>
      <c r="G95" s="30"/>
      <c r="H95" s="30"/>
      <c r="I95" s="23" t="s">
        <v>27</v>
      </c>
      <c r="J95" s="26" t="str">
        <f>E25</f>
        <v>Ing. František Németh</v>
      </c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1" customFormat="1" ht="15.15" customHeight="1">
      <c r="A96" s="30"/>
      <c r="B96" s="31"/>
      <c r="C96" s="23" t="s">
        <v>25</v>
      </c>
      <c r="D96" s="30"/>
      <c r="E96" s="30"/>
      <c r="F96" s="21" t="str">
        <f>IF(E22="","",E22)</f>
        <v>Vyplň údaj</v>
      </c>
      <c r="G96" s="30"/>
      <c r="H96" s="30"/>
      <c r="I96" s="23" t="s">
        <v>31</v>
      </c>
      <c r="J96" s="26" t="str">
        <f>E28</f>
        <v xml:space="preserve"> 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65" s="1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65" s="1" customFormat="1" ht="29.25" customHeight="1">
      <c r="A98" s="30"/>
      <c r="B98" s="31"/>
      <c r="C98" s="123" t="s">
        <v>119</v>
      </c>
      <c r="D98" s="39"/>
      <c r="E98" s="39"/>
      <c r="F98" s="39"/>
      <c r="G98" s="39"/>
      <c r="H98" s="39"/>
      <c r="I98" s="39"/>
      <c r="J98" s="124" t="s">
        <v>120</v>
      </c>
      <c r="K98" s="39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65" s="1" customFormat="1" ht="10.3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65" s="1" customFormat="1" ht="22.8" customHeight="1">
      <c r="A100" s="30"/>
      <c r="B100" s="31"/>
      <c r="C100" s="125" t="s">
        <v>121</v>
      </c>
      <c r="D100" s="30"/>
      <c r="E100" s="30"/>
      <c r="F100" s="30"/>
      <c r="G100" s="30"/>
      <c r="H100" s="30"/>
      <c r="I100" s="30"/>
      <c r="J100" s="71">
        <f>J137</f>
        <v>0</v>
      </c>
      <c r="K100" s="30"/>
      <c r="L100" s="4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U100" s="13" t="s">
        <v>122</v>
      </c>
    </row>
    <row r="101" spans="1:65" s="8" customFormat="1" ht="24.9" customHeight="1">
      <c r="B101" s="126"/>
      <c r="D101" s="127" t="s">
        <v>123</v>
      </c>
      <c r="E101" s="128"/>
      <c r="F101" s="128"/>
      <c r="G101" s="128"/>
      <c r="H101" s="128"/>
      <c r="I101" s="128"/>
      <c r="J101" s="129">
        <f>J138</f>
        <v>0</v>
      </c>
      <c r="L101" s="126"/>
    </row>
    <row r="102" spans="1:65" s="9" customFormat="1" ht="19.95" customHeight="1">
      <c r="B102" s="130"/>
      <c r="D102" s="131" t="s">
        <v>127</v>
      </c>
      <c r="E102" s="132"/>
      <c r="F102" s="132"/>
      <c r="G102" s="132"/>
      <c r="H102" s="132"/>
      <c r="I102" s="132"/>
      <c r="J102" s="133">
        <f>J139</f>
        <v>0</v>
      </c>
      <c r="L102" s="130"/>
    </row>
    <row r="103" spans="1:65" s="9" customFormat="1" ht="19.95" customHeight="1">
      <c r="B103" s="130"/>
      <c r="D103" s="131" t="s">
        <v>128</v>
      </c>
      <c r="E103" s="132"/>
      <c r="F103" s="132"/>
      <c r="G103" s="132"/>
      <c r="H103" s="132"/>
      <c r="I103" s="132"/>
      <c r="J103" s="133">
        <f>J157</f>
        <v>0</v>
      </c>
      <c r="L103" s="130"/>
    </row>
    <row r="104" spans="1:65" s="1" customFormat="1" ht="21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65" s="1" customFormat="1" ht="6.9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65" s="1" customFormat="1" ht="29.25" customHeight="1">
      <c r="A106" s="30"/>
      <c r="B106" s="31"/>
      <c r="C106" s="125" t="s">
        <v>130</v>
      </c>
      <c r="D106" s="30"/>
      <c r="E106" s="30"/>
      <c r="F106" s="30"/>
      <c r="G106" s="30"/>
      <c r="H106" s="30"/>
      <c r="I106" s="30"/>
      <c r="J106" s="134">
        <f>ROUND(J107 + J108 + J109 + J110 + J111 + J112,2)</f>
        <v>0</v>
      </c>
      <c r="K106" s="30"/>
      <c r="L106" s="43"/>
      <c r="N106" s="135" t="s">
        <v>41</v>
      </c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65" s="1" customFormat="1" ht="18" customHeight="1">
      <c r="A107" s="30"/>
      <c r="B107" s="136"/>
      <c r="C107" s="137"/>
      <c r="D107" s="216" t="s">
        <v>131</v>
      </c>
      <c r="E107" s="249"/>
      <c r="F107" s="249"/>
      <c r="G107" s="137"/>
      <c r="H107" s="137"/>
      <c r="I107" s="137"/>
      <c r="J107" s="99">
        <v>0</v>
      </c>
      <c r="K107" s="137"/>
      <c r="L107" s="139"/>
      <c r="M107" s="140"/>
      <c r="N107" s="141" t="s">
        <v>43</v>
      </c>
      <c r="O107" s="140"/>
      <c r="P107" s="140"/>
      <c r="Q107" s="140"/>
      <c r="R107" s="140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2" t="s">
        <v>132</v>
      </c>
      <c r="AZ107" s="140"/>
      <c r="BA107" s="140"/>
      <c r="BB107" s="140"/>
      <c r="BC107" s="140"/>
      <c r="BD107" s="140"/>
      <c r="BE107" s="143">
        <f t="shared" ref="BE107:BE112" si="0">IF(N107="základná",J107,0)</f>
        <v>0</v>
      </c>
      <c r="BF107" s="143">
        <f t="shared" ref="BF107:BF112" si="1">IF(N107="znížená",J107,0)</f>
        <v>0</v>
      </c>
      <c r="BG107" s="143">
        <f t="shared" ref="BG107:BG112" si="2">IF(N107="zákl. prenesená",J107,0)</f>
        <v>0</v>
      </c>
      <c r="BH107" s="143">
        <f t="shared" ref="BH107:BH112" si="3">IF(N107="zníž. prenesená",J107,0)</f>
        <v>0</v>
      </c>
      <c r="BI107" s="143">
        <f t="shared" ref="BI107:BI112" si="4">IF(N107="nulová",J107,0)</f>
        <v>0</v>
      </c>
      <c r="BJ107" s="142" t="s">
        <v>90</v>
      </c>
      <c r="BK107" s="140"/>
      <c r="BL107" s="140"/>
      <c r="BM107" s="140"/>
    </row>
    <row r="108" spans="1:65" s="1" customFormat="1" ht="18" customHeight="1">
      <c r="A108" s="30"/>
      <c r="B108" s="136"/>
      <c r="C108" s="137"/>
      <c r="D108" s="216" t="s">
        <v>133</v>
      </c>
      <c r="E108" s="249"/>
      <c r="F108" s="249"/>
      <c r="G108" s="137"/>
      <c r="H108" s="137"/>
      <c r="I108" s="137"/>
      <c r="J108" s="99">
        <v>0</v>
      </c>
      <c r="K108" s="137"/>
      <c r="L108" s="139"/>
      <c r="M108" s="140"/>
      <c r="N108" s="141" t="s">
        <v>43</v>
      </c>
      <c r="O108" s="140"/>
      <c r="P108" s="140"/>
      <c r="Q108" s="140"/>
      <c r="R108" s="140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2" t="s">
        <v>132</v>
      </c>
      <c r="AZ108" s="140"/>
      <c r="BA108" s="140"/>
      <c r="BB108" s="140"/>
      <c r="BC108" s="140"/>
      <c r="BD108" s="140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90</v>
      </c>
      <c r="BK108" s="140"/>
      <c r="BL108" s="140"/>
      <c r="BM108" s="140"/>
    </row>
    <row r="109" spans="1:65" s="1" customFormat="1" ht="18" customHeight="1">
      <c r="A109" s="30"/>
      <c r="B109" s="136"/>
      <c r="C109" s="137"/>
      <c r="D109" s="216" t="s">
        <v>134</v>
      </c>
      <c r="E109" s="249"/>
      <c r="F109" s="249"/>
      <c r="G109" s="137"/>
      <c r="H109" s="137"/>
      <c r="I109" s="137"/>
      <c r="J109" s="99">
        <v>0</v>
      </c>
      <c r="K109" s="137"/>
      <c r="L109" s="139"/>
      <c r="M109" s="140"/>
      <c r="N109" s="141" t="s">
        <v>43</v>
      </c>
      <c r="O109" s="140"/>
      <c r="P109" s="140"/>
      <c r="Q109" s="140"/>
      <c r="R109" s="140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2" t="s">
        <v>132</v>
      </c>
      <c r="AZ109" s="140"/>
      <c r="BA109" s="140"/>
      <c r="BB109" s="140"/>
      <c r="BC109" s="140"/>
      <c r="BD109" s="140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90</v>
      </c>
      <c r="BK109" s="140"/>
      <c r="BL109" s="140"/>
      <c r="BM109" s="140"/>
    </row>
    <row r="110" spans="1:65" s="1" customFormat="1" ht="18" customHeight="1">
      <c r="A110" s="30"/>
      <c r="B110" s="136"/>
      <c r="C110" s="137"/>
      <c r="D110" s="216" t="s">
        <v>135</v>
      </c>
      <c r="E110" s="249"/>
      <c r="F110" s="249"/>
      <c r="G110" s="137"/>
      <c r="H110" s="137"/>
      <c r="I110" s="137"/>
      <c r="J110" s="99">
        <v>0</v>
      </c>
      <c r="K110" s="137"/>
      <c r="L110" s="139"/>
      <c r="M110" s="140"/>
      <c r="N110" s="141" t="s">
        <v>43</v>
      </c>
      <c r="O110" s="140"/>
      <c r="P110" s="140"/>
      <c r="Q110" s="140"/>
      <c r="R110" s="140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2" t="s">
        <v>132</v>
      </c>
      <c r="AZ110" s="140"/>
      <c r="BA110" s="140"/>
      <c r="BB110" s="140"/>
      <c r="BC110" s="140"/>
      <c r="BD110" s="140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90</v>
      </c>
      <c r="BK110" s="140"/>
      <c r="BL110" s="140"/>
      <c r="BM110" s="140"/>
    </row>
    <row r="111" spans="1:65" s="1" customFormat="1" ht="18" customHeight="1">
      <c r="A111" s="30"/>
      <c r="B111" s="136"/>
      <c r="C111" s="137"/>
      <c r="D111" s="216" t="s">
        <v>136</v>
      </c>
      <c r="E111" s="249"/>
      <c r="F111" s="249"/>
      <c r="G111" s="137"/>
      <c r="H111" s="137"/>
      <c r="I111" s="137"/>
      <c r="J111" s="99">
        <v>0</v>
      </c>
      <c r="K111" s="137"/>
      <c r="L111" s="139"/>
      <c r="M111" s="140"/>
      <c r="N111" s="141" t="s">
        <v>43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132</v>
      </c>
      <c r="AZ111" s="140"/>
      <c r="BA111" s="140"/>
      <c r="BB111" s="140"/>
      <c r="BC111" s="140"/>
      <c r="BD111" s="140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90</v>
      </c>
      <c r="BK111" s="140"/>
      <c r="BL111" s="140"/>
      <c r="BM111" s="140"/>
    </row>
    <row r="112" spans="1:65" s="1" customFormat="1" ht="18" customHeight="1">
      <c r="A112" s="30"/>
      <c r="B112" s="136"/>
      <c r="C112" s="137"/>
      <c r="D112" s="138" t="s">
        <v>137</v>
      </c>
      <c r="E112" s="137"/>
      <c r="F112" s="137"/>
      <c r="G112" s="137"/>
      <c r="H112" s="137"/>
      <c r="I112" s="137"/>
      <c r="J112" s="99">
        <f>ROUND(J34*T112,2)</f>
        <v>0</v>
      </c>
      <c r="K112" s="137"/>
      <c r="L112" s="139"/>
      <c r="M112" s="140"/>
      <c r="N112" s="141" t="s">
        <v>43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138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90</v>
      </c>
      <c r="BK112" s="140"/>
      <c r="BL112" s="140"/>
      <c r="BM112" s="140"/>
    </row>
    <row r="113" spans="1:31" s="1" customForma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1" customFormat="1" ht="29.25" customHeight="1">
      <c r="A114" s="30"/>
      <c r="B114" s="31"/>
      <c r="C114" s="105" t="s">
        <v>110</v>
      </c>
      <c r="D114" s="39"/>
      <c r="E114" s="39"/>
      <c r="F114" s="39"/>
      <c r="G114" s="39"/>
      <c r="H114" s="39"/>
      <c r="I114" s="39"/>
      <c r="J114" s="106">
        <f>ROUND(J100+J106,2)</f>
        <v>0</v>
      </c>
      <c r="K114" s="39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1" customFormat="1" ht="6.9" customHeight="1">
      <c r="A115" s="30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9" spans="1:31" s="1" customFormat="1" ht="6.9" customHeight="1">
      <c r="A119" s="30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1" customFormat="1" ht="24.9" customHeight="1">
      <c r="A120" s="30"/>
      <c r="B120" s="31"/>
      <c r="C120" s="17" t="s">
        <v>139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1" customFormat="1" ht="6.9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1" customFormat="1" ht="12" customHeight="1">
      <c r="A122" s="30"/>
      <c r="B122" s="31"/>
      <c r="C122" s="23" t="s">
        <v>14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1" customFormat="1" ht="26.25" customHeight="1">
      <c r="A123" s="30"/>
      <c r="B123" s="31"/>
      <c r="C123" s="30"/>
      <c r="D123" s="30"/>
      <c r="E123" s="250" t="str">
        <f>E7</f>
        <v>Okoličná na Ostrove, parkoviská pri materskej a základnej škole - SO 01</v>
      </c>
      <c r="F123" s="251"/>
      <c r="G123" s="251"/>
      <c r="H123" s="251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ht="12" customHeight="1">
      <c r="B124" s="16"/>
      <c r="C124" s="23" t="s">
        <v>112</v>
      </c>
      <c r="L124" s="16"/>
    </row>
    <row r="125" spans="1:31" ht="16.5" customHeight="1">
      <c r="B125" s="16"/>
      <c r="E125" s="250" t="s">
        <v>113</v>
      </c>
      <c r="F125" s="199"/>
      <c r="G125" s="199"/>
      <c r="H125" s="199"/>
      <c r="L125" s="16"/>
    </row>
    <row r="126" spans="1:31" ht="12" customHeight="1">
      <c r="B126" s="16"/>
      <c r="C126" s="23" t="s">
        <v>114</v>
      </c>
      <c r="L126" s="16"/>
    </row>
    <row r="127" spans="1:31" s="1" customFormat="1" ht="16.5" customHeight="1">
      <c r="A127" s="30"/>
      <c r="B127" s="31"/>
      <c r="C127" s="30"/>
      <c r="D127" s="30"/>
      <c r="E127" s="253" t="s">
        <v>379</v>
      </c>
      <c r="F127" s="248"/>
      <c r="G127" s="248"/>
      <c r="H127" s="248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" customFormat="1" ht="12" customHeight="1">
      <c r="A128" s="30"/>
      <c r="B128" s="31"/>
      <c r="C128" s="23" t="s">
        <v>380</v>
      </c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1" customFormat="1" ht="16.5" customHeight="1">
      <c r="A129" s="30"/>
      <c r="B129" s="31"/>
      <c r="C129" s="30"/>
      <c r="D129" s="30"/>
      <c r="E129" s="234" t="str">
        <f>E13</f>
        <v>02_02 - Dočasné dopravné značenie</v>
      </c>
      <c r="F129" s="248"/>
      <c r="G129" s="248"/>
      <c r="H129" s="248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" customFormat="1" ht="6.9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1" customFormat="1" ht="12" customHeight="1">
      <c r="A131" s="30"/>
      <c r="B131" s="31"/>
      <c r="C131" s="23" t="s">
        <v>18</v>
      </c>
      <c r="D131" s="30"/>
      <c r="E131" s="30"/>
      <c r="F131" s="21" t="str">
        <f>F16</f>
        <v>k.ú. Okoličná na Ostrove</v>
      </c>
      <c r="G131" s="30"/>
      <c r="H131" s="30"/>
      <c r="I131" s="23" t="s">
        <v>20</v>
      </c>
      <c r="J131" s="56" t="str">
        <f>IF(J16="","",J16)</f>
        <v>. 3. 2022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1" customFormat="1" ht="6.9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1" customFormat="1" ht="15.15" customHeight="1">
      <c r="A133" s="30"/>
      <c r="B133" s="31"/>
      <c r="C133" s="23" t="s">
        <v>21</v>
      </c>
      <c r="D133" s="30"/>
      <c r="E133" s="30"/>
      <c r="F133" s="21" t="str">
        <f>E19</f>
        <v>Obec Okoličná na Ostrove, Hlavná 68</v>
      </c>
      <c r="G133" s="30"/>
      <c r="H133" s="30"/>
      <c r="I133" s="23" t="s">
        <v>27</v>
      </c>
      <c r="J133" s="26" t="str">
        <f>E25</f>
        <v>Ing. František Németh</v>
      </c>
      <c r="K133" s="30"/>
      <c r="L133" s="4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5" s="1" customFormat="1" ht="15.15" customHeight="1">
      <c r="A134" s="30"/>
      <c r="B134" s="31"/>
      <c r="C134" s="23" t="s">
        <v>25</v>
      </c>
      <c r="D134" s="30"/>
      <c r="E134" s="30"/>
      <c r="F134" s="21" t="str">
        <f>IF(E22="","",E22)</f>
        <v>Vyplň údaj</v>
      </c>
      <c r="G134" s="30"/>
      <c r="H134" s="30"/>
      <c r="I134" s="23" t="s">
        <v>31</v>
      </c>
      <c r="J134" s="26" t="str">
        <f>E28</f>
        <v xml:space="preserve"> </v>
      </c>
      <c r="K134" s="30"/>
      <c r="L134" s="4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5" s="1" customFormat="1" ht="10.35" customHeight="1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5" s="10" customFormat="1" ht="29.25" customHeight="1">
      <c r="A136" s="144"/>
      <c r="B136" s="145"/>
      <c r="C136" s="146" t="s">
        <v>140</v>
      </c>
      <c r="D136" s="147" t="s">
        <v>62</v>
      </c>
      <c r="E136" s="147" t="s">
        <v>58</v>
      </c>
      <c r="F136" s="147" t="s">
        <v>59</v>
      </c>
      <c r="G136" s="147" t="s">
        <v>141</v>
      </c>
      <c r="H136" s="147" t="s">
        <v>142</v>
      </c>
      <c r="I136" s="147" t="s">
        <v>143</v>
      </c>
      <c r="J136" s="148" t="s">
        <v>120</v>
      </c>
      <c r="K136" s="149" t="s">
        <v>144</v>
      </c>
      <c r="L136" s="150"/>
      <c r="M136" s="62" t="s">
        <v>1</v>
      </c>
      <c r="N136" s="63" t="s">
        <v>41</v>
      </c>
      <c r="O136" s="63" t="s">
        <v>145</v>
      </c>
      <c r="P136" s="63" t="s">
        <v>146</v>
      </c>
      <c r="Q136" s="63" t="s">
        <v>147</v>
      </c>
      <c r="R136" s="63" t="s">
        <v>148</v>
      </c>
      <c r="S136" s="63" t="s">
        <v>149</v>
      </c>
      <c r="T136" s="64" t="s">
        <v>150</v>
      </c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</row>
    <row r="137" spans="1:65" s="1" customFormat="1" ht="22.8" customHeight="1">
      <c r="A137" s="30"/>
      <c r="B137" s="31"/>
      <c r="C137" s="69" t="s">
        <v>117</v>
      </c>
      <c r="D137" s="30"/>
      <c r="E137" s="30"/>
      <c r="F137" s="30"/>
      <c r="G137" s="30"/>
      <c r="H137" s="30"/>
      <c r="I137" s="30"/>
      <c r="J137" s="151">
        <f>BK137</f>
        <v>0</v>
      </c>
      <c r="K137" s="30"/>
      <c r="L137" s="31"/>
      <c r="M137" s="65"/>
      <c r="N137" s="57"/>
      <c r="O137" s="66"/>
      <c r="P137" s="152">
        <f>P138</f>
        <v>0</v>
      </c>
      <c r="Q137" s="66"/>
      <c r="R137" s="152">
        <f>R138</f>
        <v>0.06</v>
      </c>
      <c r="S137" s="66"/>
      <c r="T137" s="153">
        <f>T138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T137" s="13" t="s">
        <v>76</v>
      </c>
      <c r="AU137" s="13" t="s">
        <v>122</v>
      </c>
      <c r="BK137" s="154">
        <f>BK138</f>
        <v>0</v>
      </c>
    </row>
    <row r="138" spans="1:65" s="11" customFormat="1" ht="25.95" customHeight="1">
      <c r="B138" s="155"/>
      <c r="D138" s="156" t="s">
        <v>76</v>
      </c>
      <c r="E138" s="157" t="s">
        <v>151</v>
      </c>
      <c r="F138" s="157" t="s">
        <v>152</v>
      </c>
      <c r="I138" s="158"/>
      <c r="J138" s="159">
        <f>BK138</f>
        <v>0</v>
      </c>
      <c r="L138" s="155"/>
      <c r="M138" s="160"/>
      <c r="N138" s="161"/>
      <c r="O138" s="161"/>
      <c r="P138" s="162">
        <f>P139+P157</f>
        <v>0</v>
      </c>
      <c r="Q138" s="161"/>
      <c r="R138" s="162">
        <f>R139+R157</f>
        <v>0.06</v>
      </c>
      <c r="S138" s="161"/>
      <c r="T138" s="163">
        <f>T139+T157</f>
        <v>0</v>
      </c>
      <c r="AR138" s="156" t="s">
        <v>84</v>
      </c>
      <c r="AT138" s="164" t="s">
        <v>76</v>
      </c>
      <c r="AU138" s="164" t="s">
        <v>77</v>
      </c>
      <c r="AY138" s="156" t="s">
        <v>153</v>
      </c>
      <c r="BK138" s="165">
        <f>BK139+BK157</f>
        <v>0</v>
      </c>
    </row>
    <row r="139" spans="1:65" s="11" customFormat="1" ht="22.8" customHeight="1">
      <c r="B139" s="155"/>
      <c r="D139" s="156" t="s">
        <v>76</v>
      </c>
      <c r="E139" s="166" t="s">
        <v>188</v>
      </c>
      <c r="F139" s="166" t="s">
        <v>300</v>
      </c>
      <c r="I139" s="158"/>
      <c r="J139" s="167">
        <f>BK139</f>
        <v>0</v>
      </c>
      <c r="L139" s="155"/>
      <c r="M139" s="160"/>
      <c r="N139" s="161"/>
      <c r="O139" s="161"/>
      <c r="P139" s="162">
        <f>SUM(P140:P156)</f>
        <v>0</v>
      </c>
      <c r="Q139" s="161"/>
      <c r="R139" s="162">
        <f>SUM(R140:R156)</f>
        <v>0.06</v>
      </c>
      <c r="S139" s="161"/>
      <c r="T139" s="163">
        <f>SUM(T140:T156)</f>
        <v>0</v>
      </c>
      <c r="AR139" s="156" t="s">
        <v>84</v>
      </c>
      <c r="AT139" s="164" t="s">
        <v>76</v>
      </c>
      <c r="AU139" s="164" t="s">
        <v>84</v>
      </c>
      <c r="AY139" s="156" t="s">
        <v>153</v>
      </c>
      <c r="BK139" s="165">
        <f>SUM(BK140:BK156)</f>
        <v>0</v>
      </c>
    </row>
    <row r="140" spans="1:65" s="1" customFormat="1" ht="21.75" customHeight="1">
      <c r="A140" s="30"/>
      <c r="B140" s="136"/>
      <c r="C140" s="168" t="s">
        <v>84</v>
      </c>
      <c r="D140" s="168" t="s">
        <v>155</v>
      </c>
      <c r="E140" s="169" t="s">
        <v>435</v>
      </c>
      <c r="F140" s="170" t="s">
        <v>436</v>
      </c>
      <c r="G140" s="171" t="s">
        <v>163</v>
      </c>
      <c r="H140" s="172">
        <v>5</v>
      </c>
      <c r="I140" s="173"/>
      <c r="J140" s="172">
        <f t="shared" ref="J140:J156" si="5">ROUND(I140*H140,3)</f>
        <v>0</v>
      </c>
      <c r="K140" s="174"/>
      <c r="L140" s="31"/>
      <c r="M140" s="175" t="s">
        <v>1</v>
      </c>
      <c r="N140" s="176" t="s">
        <v>43</v>
      </c>
      <c r="O140" s="59"/>
      <c r="P140" s="177">
        <f t="shared" ref="P140:P156" si="6">O140*H140</f>
        <v>0</v>
      </c>
      <c r="Q140" s="177">
        <v>0</v>
      </c>
      <c r="R140" s="177">
        <f t="shared" ref="R140:R156" si="7">Q140*H140</f>
        <v>0</v>
      </c>
      <c r="S140" s="177">
        <v>0</v>
      </c>
      <c r="T140" s="178">
        <f t="shared" ref="T140:T156" si="8"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9" t="s">
        <v>159</v>
      </c>
      <c r="AT140" s="179" t="s">
        <v>155</v>
      </c>
      <c r="AU140" s="179" t="s">
        <v>90</v>
      </c>
      <c r="AY140" s="13" t="s">
        <v>153</v>
      </c>
      <c r="BE140" s="102">
        <f t="shared" ref="BE140:BE156" si="9">IF(N140="základná",J140,0)</f>
        <v>0</v>
      </c>
      <c r="BF140" s="102">
        <f t="shared" ref="BF140:BF156" si="10">IF(N140="znížená",J140,0)</f>
        <v>0</v>
      </c>
      <c r="BG140" s="102">
        <f t="shared" ref="BG140:BG156" si="11">IF(N140="zákl. prenesená",J140,0)</f>
        <v>0</v>
      </c>
      <c r="BH140" s="102">
        <f t="shared" ref="BH140:BH156" si="12">IF(N140="zníž. prenesená",J140,0)</f>
        <v>0</v>
      </c>
      <c r="BI140" s="102">
        <f t="shared" ref="BI140:BI156" si="13">IF(N140="nulová",J140,0)</f>
        <v>0</v>
      </c>
      <c r="BJ140" s="13" t="s">
        <v>90</v>
      </c>
      <c r="BK140" s="180">
        <f t="shared" ref="BK140:BK156" si="14">ROUND(I140*H140,3)</f>
        <v>0</v>
      </c>
      <c r="BL140" s="13" t="s">
        <v>159</v>
      </c>
      <c r="BM140" s="179" t="s">
        <v>437</v>
      </c>
    </row>
    <row r="141" spans="1:65" s="1" customFormat="1" ht="24.15" customHeight="1">
      <c r="A141" s="30"/>
      <c r="B141" s="136"/>
      <c r="C141" s="181" t="s">
        <v>90</v>
      </c>
      <c r="D141" s="181" t="s">
        <v>210</v>
      </c>
      <c r="E141" s="182" t="s">
        <v>408</v>
      </c>
      <c r="F141" s="183" t="s">
        <v>438</v>
      </c>
      <c r="G141" s="184" t="s">
        <v>163</v>
      </c>
      <c r="H141" s="185">
        <v>12.5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43</v>
      </c>
      <c r="O141" s="59"/>
      <c r="P141" s="177">
        <f t="shared" si="6"/>
        <v>0</v>
      </c>
      <c r="Q141" s="177">
        <v>1.4E-3</v>
      </c>
      <c r="R141" s="177">
        <f t="shared" si="7"/>
        <v>1.7499999999999998E-2</v>
      </c>
      <c r="S141" s="177">
        <v>0</v>
      </c>
      <c r="T141" s="178">
        <f t="shared" si="8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9" t="s">
        <v>184</v>
      </c>
      <c r="AT141" s="179" t="s">
        <v>210</v>
      </c>
      <c r="AU141" s="179" t="s">
        <v>90</v>
      </c>
      <c r="AY141" s="13" t="s">
        <v>153</v>
      </c>
      <c r="BE141" s="102">
        <f t="shared" si="9"/>
        <v>0</v>
      </c>
      <c r="BF141" s="102">
        <f t="shared" si="10"/>
        <v>0</v>
      </c>
      <c r="BG141" s="102">
        <f t="shared" si="11"/>
        <v>0</v>
      </c>
      <c r="BH141" s="102">
        <f t="shared" si="12"/>
        <v>0</v>
      </c>
      <c r="BI141" s="102">
        <f t="shared" si="13"/>
        <v>0</v>
      </c>
      <c r="BJ141" s="13" t="s">
        <v>90</v>
      </c>
      <c r="BK141" s="180">
        <f t="shared" si="14"/>
        <v>0</v>
      </c>
      <c r="BL141" s="13" t="s">
        <v>159</v>
      </c>
      <c r="BM141" s="179" t="s">
        <v>439</v>
      </c>
    </row>
    <row r="142" spans="1:65" s="1" customFormat="1" ht="24.15" customHeight="1">
      <c r="A142" s="30"/>
      <c r="B142" s="136"/>
      <c r="C142" s="168" t="s">
        <v>97</v>
      </c>
      <c r="D142" s="168" t="s">
        <v>155</v>
      </c>
      <c r="E142" s="169" t="s">
        <v>440</v>
      </c>
      <c r="F142" s="170" t="s">
        <v>441</v>
      </c>
      <c r="G142" s="171" t="s">
        <v>163</v>
      </c>
      <c r="H142" s="172">
        <v>10</v>
      </c>
      <c r="I142" s="173"/>
      <c r="J142" s="172">
        <f t="shared" si="5"/>
        <v>0</v>
      </c>
      <c r="K142" s="174"/>
      <c r="L142" s="31"/>
      <c r="M142" s="175" t="s">
        <v>1</v>
      </c>
      <c r="N142" s="176" t="s">
        <v>43</v>
      </c>
      <c r="O142" s="59"/>
      <c r="P142" s="177">
        <f t="shared" si="6"/>
        <v>0</v>
      </c>
      <c r="Q142" s="177">
        <v>0</v>
      </c>
      <c r="R142" s="177">
        <f t="shared" si="7"/>
        <v>0</v>
      </c>
      <c r="S142" s="177">
        <v>0</v>
      </c>
      <c r="T142" s="178">
        <f t="shared" si="8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9" t="s">
        <v>159</v>
      </c>
      <c r="AT142" s="179" t="s">
        <v>155</v>
      </c>
      <c r="AU142" s="179" t="s">
        <v>90</v>
      </c>
      <c r="AY142" s="13" t="s">
        <v>153</v>
      </c>
      <c r="BE142" s="102">
        <f t="shared" si="9"/>
        <v>0</v>
      </c>
      <c r="BF142" s="102">
        <f t="shared" si="10"/>
        <v>0</v>
      </c>
      <c r="BG142" s="102">
        <f t="shared" si="11"/>
        <v>0</v>
      </c>
      <c r="BH142" s="102">
        <f t="shared" si="12"/>
        <v>0</v>
      </c>
      <c r="BI142" s="102">
        <f t="shared" si="13"/>
        <v>0</v>
      </c>
      <c r="BJ142" s="13" t="s">
        <v>90</v>
      </c>
      <c r="BK142" s="180">
        <f t="shared" si="14"/>
        <v>0</v>
      </c>
      <c r="BL142" s="13" t="s">
        <v>159</v>
      </c>
      <c r="BM142" s="179" t="s">
        <v>442</v>
      </c>
    </row>
    <row r="143" spans="1:65" s="1" customFormat="1" ht="33" customHeight="1">
      <c r="A143" s="30"/>
      <c r="B143" s="136"/>
      <c r="C143" s="181" t="s">
        <v>159</v>
      </c>
      <c r="D143" s="181" t="s">
        <v>210</v>
      </c>
      <c r="E143" s="182" t="s">
        <v>443</v>
      </c>
      <c r="F143" s="183" t="s">
        <v>444</v>
      </c>
      <c r="G143" s="184" t="s">
        <v>163</v>
      </c>
      <c r="H143" s="185">
        <v>2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43</v>
      </c>
      <c r="O143" s="59"/>
      <c r="P143" s="177">
        <f t="shared" si="6"/>
        <v>0</v>
      </c>
      <c r="Q143" s="177">
        <v>6.0000000000000001E-3</v>
      </c>
      <c r="R143" s="177">
        <f t="shared" si="7"/>
        <v>1.2E-2</v>
      </c>
      <c r="S143" s="177">
        <v>0</v>
      </c>
      <c r="T143" s="178">
        <f t="shared" si="8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9" t="s">
        <v>184</v>
      </c>
      <c r="AT143" s="179" t="s">
        <v>210</v>
      </c>
      <c r="AU143" s="179" t="s">
        <v>90</v>
      </c>
      <c r="AY143" s="13" t="s">
        <v>153</v>
      </c>
      <c r="BE143" s="102">
        <f t="shared" si="9"/>
        <v>0</v>
      </c>
      <c r="BF143" s="102">
        <f t="shared" si="10"/>
        <v>0</v>
      </c>
      <c r="BG143" s="102">
        <f t="shared" si="11"/>
        <v>0</v>
      </c>
      <c r="BH143" s="102">
        <f t="shared" si="12"/>
        <v>0</v>
      </c>
      <c r="BI143" s="102">
        <f t="shared" si="13"/>
        <v>0</v>
      </c>
      <c r="BJ143" s="13" t="s">
        <v>90</v>
      </c>
      <c r="BK143" s="180">
        <f t="shared" si="14"/>
        <v>0</v>
      </c>
      <c r="BL143" s="13" t="s">
        <v>159</v>
      </c>
      <c r="BM143" s="179" t="s">
        <v>445</v>
      </c>
    </row>
    <row r="144" spans="1:65" s="1" customFormat="1" ht="37.799999999999997" customHeight="1">
      <c r="A144" s="30"/>
      <c r="B144" s="136"/>
      <c r="C144" s="181" t="s">
        <v>171</v>
      </c>
      <c r="D144" s="181" t="s">
        <v>210</v>
      </c>
      <c r="E144" s="182" t="s">
        <v>446</v>
      </c>
      <c r="F144" s="183" t="s">
        <v>447</v>
      </c>
      <c r="G144" s="184" t="s">
        <v>163</v>
      </c>
      <c r="H144" s="185">
        <v>1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43</v>
      </c>
      <c r="O144" s="59"/>
      <c r="P144" s="177">
        <f t="shared" si="6"/>
        <v>0</v>
      </c>
      <c r="Q144" s="177">
        <v>6.0000000000000001E-3</v>
      </c>
      <c r="R144" s="177">
        <f t="shared" si="7"/>
        <v>6.0000000000000001E-3</v>
      </c>
      <c r="S144" s="177">
        <v>0</v>
      </c>
      <c r="T144" s="178">
        <f t="shared" si="8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9" t="s">
        <v>184</v>
      </c>
      <c r="AT144" s="179" t="s">
        <v>210</v>
      </c>
      <c r="AU144" s="179" t="s">
        <v>90</v>
      </c>
      <c r="AY144" s="13" t="s">
        <v>153</v>
      </c>
      <c r="BE144" s="102">
        <f t="shared" si="9"/>
        <v>0</v>
      </c>
      <c r="BF144" s="102">
        <f t="shared" si="10"/>
        <v>0</v>
      </c>
      <c r="BG144" s="102">
        <f t="shared" si="11"/>
        <v>0</v>
      </c>
      <c r="BH144" s="102">
        <f t="shared" si="12"/>
        <v>0</v>
      </c>
      <c r="BI144" s="102">
        <f t="shared" si="13"/>
        <v>0</v>
      </c>
      <c r="BJ144" s="13" t="s">
        <v>90</v>
      </c>
      <c r="BK144" s="180">
        <f t="shared" si="14"/>
        <v>0</v>
      </c>
      <c r="BL144" s="13" t="s">
        <v>159</v>
      </c>
      <c r="BM144" s="179" t="s">
        <v>448</v>
      </c>
    </row>
    <row r="145" spans="1:65" s="1" customFormat="1" ht="37.799999999999997" customHeight="1">
      <c r="A145" s="30"/>
      <c r="B145" s="136"/>
      <c r="C145" s="181" t="s">
        <v>176</v>
      </c>
      <c r="D145" s="181" t="s">
        <v>210</v>
      </c>
      <c r="E145" s="182" t="s">
        <v>449</v>
      </c>
      <c r="F145" s="183" t="s">
        <v>450</v>
      </c>
      <c r="G145" s="184" t="s">
        <v>163</v>
      </c>
      <c r="H145" s="185">
        <v>1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43</v>
      </c>
      <c r="O145" s="59"/>
      <c r="P145" s="177">
        <f t="shared" si="6"/>
        <v>0</v>
      </c>
      <c r="Q145" s="177">
        <v>6.0000000000000001E-3</v>
      </c>
      <c r="R145" s="177">
        <f t="shared" si="7"/>
        <v>6.0000000000000001E-3</v>
      </c>
      <c r="S145" s="177">
        <v>0</v>
      </c>
      <c r="T145" s="178">
        <f t="shared" si="8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9" t="s">
        <v>184</v>
      </c>
      <c r="AT145" s="179" t="s">
        <v>210</v>
      </c>
      <c r="AU145" s="179" t="s">
        <v>90</v>
      </c>
      <c r="AY145" s="13" t="s">
        <v>153</v>
      </c>
      <c r="BE145" s="102">
        <f t="shared" si="9"/>
        <v>0</v>
      </c>
      <c r="BF145" s="102">
        <f t="shared" si="10"/>
        <v>0</v>
      </c>
      <c r="BG145" s="102">
        <f t="shared" si="11"/>
        <v>0</v>
      </c>
      <c r="BH145" s="102">
        <f t="shared" si="12"/>
        <v>0</v>
      </c>
      <c r="BI145" s="102">
        <f t="shared" si="13"/>
        <v>0</v>
      </c>
      <c r="BJ145" s="13" t="s">
        <v>90</v>
      </c>
      <c r="BK145" s="180">
        <f t="shared" si="14"/>
        <v>0</v>
      </c>
      <c r="BL145" s="13" t="s">
        <v>159</v>
      </c>
      <c r="BM145" s="179" t="s">
        <v>451</v>
      </c>
    </row>
    <row r="146" spans="1:65" s="1" customFormat="1" ht="37.799999999999997" customHeight="1">
      <c r="A146" s="30"/>
      <c r="B146" s="136"/>
      <c r="C146" s="181" t="s">
        <v>180</v>
      </c>
      <c r="D146" s="181" t="s">
        <v>210</v>
      </c>
      <c r="E146" s="182" t="s">
        <v>452</v>
      </c>
      <c r="F146" s="183" t="s">
        <v>453</v>
      </c>
      <c r="G146" s="184" t="s">
        <v>163</v>
      </c>
      <c r="H146" s="185">
        <v>1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43</v>
      </c>
      <c r="O146" s="59"/>
      <c r="P146" s="177">
        <f t="shared" si="6"/>
        <v>0</v>
      </c>
      <c r="Q146" s="177">
        <v>1.6999999999999999E-3</v>
      </c>
      <c r="R146" s="177">
        <f t="shared" si="7"/>
        <v>1.6999999999999999E-3</v>
      </c>
      <c r="S146" s="177">
        <v>0</v>
      </c>
      <c r="T146" s="178">
        <f t="shared" si="8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9" t="s">
        <v>184</v>
      </c>
      <c r="AT146" s="179" t="s">
        <v>210</v>
      </c>
      <c r="AU146" s="179" t="s">
        <v>90</v>
      </c>
      <c r="AY146" s="13" t="s">
        <v>153</v>
      </c>
      <c r="BE146" s="102">
        <f t="shared" si="9"/>
        <v>0</v>
      </c>
      <c r="BF146" s="102">
        <f t="shared" si="10"/>
        <v>0</v>
      </c>
      <c r="BG146" s="102">
        <f t="shared" si="11"/>
        <v>0</v>
      </c>
      <c r="BH146" s="102">
        <f t="shared" si="12"/>
        <v>0</v>
      </c>
      <c r="BI146" s="102">
        <f t="shared" si="13"/>
        <v>0</v>
      </c>
      <c r="BJ146" s="13" t="s">
        <v>90</v>
      </c>
      <c r="BK146" s="180">
        <f t="shared" si="14"/>
        <v>0</v>
      </c>
      <c r="BL146" s="13" t="s">
        <v>159</v>
      </c>
      <c r="BM146" s="179" t="s">
        <v>454</v>
      </c>
    </row>
    <row r="147" spans="1:65" s="1" customFormat="1" ht="37.799999999999997" customHeight="1">
      <c r="A147" s="30"/>
      <c r="B147" s="136"/>
      <c r="C147" s="181" t="s">
        <v>184</v>
      </c>
      <c r="D147" s="181" t="s">
        <v>210</v>
      </c>
      <c r="E147" s="182" t="s">
        <v>455</v>
      </c>
      <c r="F147" s="183" t="s">
        <v>456</v>
      </c>
      <c r="G147" s="184" t="s">
        <v>163</v>
      </c>
      <c r="H147" s="185">
        <v>2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43</v>
      </c>
      <c r="O147" s="59"/>
      <c r="P147" s="177">
        <f t="shared" si="6"/>
        <v>0</v>
      </c>
      <c r="Q147" s="177">
        <v>1.6999999999999999E-3</v>
      </c>
      <c r="R147" s="177">
        <f t="shared" si="7"/>
        <v>3.3999999999999998E-3</v>
      </c>
      <c r="S147" s="177">
        <v>0</v>
      </c>
      <c r="T147" s="178">
        <f t="shared" si="8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9" t="s">
        <v>184</v>
      </c>
      <c r="AT147" s="179" t="s">
        <v>210</v>
      </c>
      <c r="AU147" s="179" t="s">
        <v>90</v>
      </c>
      <c r="AY147" s="13" t="s">
        <v>153</v>
      </c>
      <c r="BE147" s="102">
        <f t="shared" si="9"/>
        <v>0</v>
      </c>
      <c r="BF147" s="102">
        <f t="shared" si="10"/>
        <v>0</v>
      </c>
      <c r="BG147" s="102">
        <f t="shared" si="11"/>
        <v>0</v>
      </c>
      <c r="BH147" s="102">
        <f t="shared" si="12"/>
        <v>0</v>
      </c>
      <c r="BI147" s="102">
        <f t="shared" si="13"/>
        <v>0</v>
      </c>
      <c r="BJ147" s="13" t="s">
        <v>90</v>
      </c>
      <c r="BK147" s="180">
        <f t="shared" si="14"/>
        <v>0</v>
      </c>
      <c r="BL147" s="13" t="s">
        <v>159</v>
      </c>
      <c r="BM147" s="179" t="s">
        <v>457</v>
      </c>
    </row>
    <row r="148" spans="1:65" s="1" customFormat="1" ht="33" customHeight="1">
      <c r="A148" s="30"/>
      <c r="B148" s="136"/>
      <c r="C148" s="181" t="s">
        <v>188</v>
      </c>
      <c r="D148" s="181" t="s">
        <v>210</v>
      </c>
      <c r="E148" s="182" t="s">
        <v>458</v>
      </c>
      <c r="F148" s="183" t="s">
        <v>459</v>
      </c>
      <c r="G148" s="184" t="s">
        <v>163</v>
      </c>
      <c r="H148" s="185">
        <v>2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43</v>
      </c>
      <c r="O148" s="59"/>
      <c r="P148" s="177">
        <f t="shared" si="6"/>
        <v>0</v>
      </c>
      <c r="Q148" s="177">
        <v>1.6999999999999999E-3</v>
      </c>
      <c r="R148" s="177">
        <f t="shared" si="7"/>
        <v>3.3999999999999998E-3</v>
      </c>
      <c r="S148" s="177">
        <v>0</v>
      </c>
      <c r="T148" s="178">
        <f t="shared" si="8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9" t="s">
        <v>184</v>
      </c>
      <c r="AT148" s="179" t="s">
        <v>210</v>
      </c>
      <c r="AU148" s="179" t="s">
        <v>90</v>
      </c>
      <c r="AY148" s="13" t="s">
        <v>153</v>
      </c>
      <c r="BE148" s="102">
        <f t="shared" si="9"/>
        <v>0</v>
      </c>
      <c r="BF148" s="102">
        <f t="shared" si="10"/>
        <v>0</v>
      </c>
      <c r="BG148" s="102">
        <f t="shared" si="11"/>
        <v>0</v>
      </c>
      <c r="BH148" s="102">
        <f t="shared" si="12"/>
        <v>0</v>
      </c>
      <c r="BI148" s="102">
        <f t="shared" si="13"/>
        <v>0</v>
      </c>
      <c r="BJ148" s="13" t="s">
        <v>90</v>
      </c>
      <c r="BK148" s="180">
        <f t="shared" si="14"/>
        <v>0</v>
      </c>
      <c r="BL148" s="13" t="s">
        <v>159</v>
      </c>
      <c r="BM148" s="179" t="s">
        <v>460</v>
      </c>
    </row>
    <row r="149" spans="1:65" s="1" customFormat="1" ht="33" customHeight="1">
      <c r="A149" s="30"/>
      <c r="B149" s="136"/>
      <c r="C149" s="181" t="s">
        <v>192</v>
      </c>
      <c r="D149" s="181" t="s">
        <v>210</v>
      </c>
      <c r="E149" s="182" t="s">
        <v>461</v>
      </c>
      <c r="F149" s="183" t="s">
        <v>462</v>
      </c>
      <c r="G149" s="184" t="s">
        <v>163</v>
      </c>
      <c r="H149" s="185">
        <v>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43</v>
      </c>
      <c r="O149" s="59"/>
      <c r="P149" s="177">
        <f t="shared" si="6"/>
        <v>0</v>
      </c>
      <c r="Q149" s="177">
        <v>1.6999999999999999E-3</v>
      </c>
      <c r="R149" s="177">
        <f t="shared" si="7"/>
        <v>1.6999999999999999E-3</v>
      </c>
      <c r="S149" s="177">
        <v>0</v>
      </c>
      <c r="T149" s="178">
        <f t="shared" si="8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9" t="s">
        <v>184</v>
      </c>
      <c r="AT149" s="179" t="s">
        <v>210</v>
      </c>
      <c r="AU149" s="179" t="s">
        <v>90</v>
      </c>
      <c r="AY149" s="13" t="s">
        <v>153</v>
      </c>
      <c r="BE149" s="102">
        <f t="shared" si="9"/>
        <v>0</v>
      </c>
      <c r="BF149" s="102">
        <f t="shared" si="10"/>
        <v>0</v>
      </c>
      <c r="BG149" s="102">
        <f t="shared" si="11"/>
        <v>0</v>
      </c>
      <c r="BH149" s="102">
        <f t="shared" si="12"/>
        <v>0</v>
      </c>
      <c r="BI149" s="102">
        <f t="shared" si="13"/>
        <v>0</v>
      </c>
      <c r="BJ149" s="13" t="s">
        <v>90</v>
      </c>
      <c r="BK149" s="180">
        <f t="shared" si="14"/>
        <v>0</v>
      </c>
      <c r="BL149" s="13" t="s">
        <v>159</v>
      </c>
      <c r="BM149" s="179" t="s">
        <v>463</v>
      </c>
    </row>
    <row r="150" spans="1:65" s="1" customFormat="1" ht="24.15" customHeight="1">
      <c r="A150" s="30"/>
      <c r="B150" s="136"/>
      <c r="C150" s="168" t="s">
        <v>196</v>
      </c>
      <c r="D150" s="168" t="s">
        <v>155</v>
      </c>
      <c r="E150" s="169" t="s">
        <v>464</v>
      </c>
      <c r="F150" s="170" t="s">
        <v>465</v>
      </c>
      <c r="G150" s="171" t="s">
        <v>163</v>
      </c>
      <c r="H150" s="172">
        <v>2</v>
      </c>
      <c r="I150" s="173"/>
      <c r="J150" s="172">
        <f t="shared" si="5"/>
        <v>0</v>
      </c>
      <c r="K150" s="174"/>
      <c r="L150" s="31"/>
      <c r="M150" s="175" t="s">
        <v>1</v>
      </c>
      <c r="N150" s="176" t="s">
        <v>43</v>
      </c>
      <c r="O150" s="59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9" t="s">
        <v>159</v>
      </c>
      <c r="AT150" s="179" t="s">
        <v>155</v>
      </c>
      <c r="AU150" s="179" t="s">
        <v>90</v>
      </c>
      <c r="AY150" s="13" t="s">
        <v>153</v>
      </c>
      <c r="BE150" s="102">
        <f t="shared" si="9"/>
        <v>0</v>
      </c>
      <c r="BF150" s="102">
        <f t="shared" si="10"/>
        <v>0</v>
      </c>
      <c r="BG150" s="102">
        <f t="shared" si="11"/>
        <v>0</v>
      </c>
      <c r="BH150" s="102">
        <f t="shared" si="12"/>
        <v>0</v>
      </c>
      <c r="BI150" s="102">
        <f t="shared" si="13"/>
        <v>0</v>
      </c>
      <c r="BJ150" s="13" t="s">
        <v>90</v>
      </c>
      <c r="BK150" s="180">
        <f t="shared" si="14"/>
        <v>0</v>
      </c>
      <c r="BL150" s="13" t="s">
        <v>159</v>
      </c>
      <c r="BM150" s="179" t="s">
        <v>466</v>
      </c>
    </row>
    <row r="151" spans="1:65" s="1" customFormat="1" ht="49.05" customHeight="1">
      <c r="A151" s="30"/>
      <c r="B151" s="136"/>
      <c r="C151" s="181" t="s">
        <v>200</v>
      </c>
      <c r="D151" s="181" t="s">
        <v>210</v>
      </c>
      <c r="E151" s="182" t="s">
        <v>467</v>
      </c>
      <c r="F151" s="183" t="s">
        <v>468</v>
      </c>
      <c r="G151" s="184" t="s">
        <v>163</v>
      </c>
      <c r="H151" s="185">
        <v>2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43</v>
      </c>
      <c r="O151" s="59"/>
      <c r="P151" s="177">
        <f t="shared" si="6"/>
        <v>0</v>
      </c>
      <c r="Q151" s="177">
        <v>2.2000000000000001E-3</v>
      </c>
      <c r="R151" s="177">
        <f t="shared" si="7"/>
        <v>4.4000000000000003E-3</v>
      </c>
      <c r="S151" s="177">
        <v>0</v>
      </c>
      <c r="T151" s="178">
        <f t="shared" si="8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9" t="s">
        <v>184</v>
      </c>
      <c r="AT151" s="179" t="s">
        <v>210</v>
      </c>
      <c r="AU151" s="179" t="s">
        <v>90</v>
      </c>
      <c r="AY151" s="13" t="s">
        <v>153</v>
      </c>
      <c r="BE151" s="102">
        <f t="shared" si="9"/>
        <v>0</v>
      </c>
      <c r="BF151" s="102">
        <f t="shared" si="10"/>
        <v>0</v>
      </c>
      <c r="BG151" s="102">
        <f t="shared" si="11"/>
        <v>0</v>
      </c>
      <c r="BH151" s="102">
        <f t="shared" si="12"/>
        <v>0</v>
      </c>
      <c r="BI151" s="102">
        <f t="shared" si="13"/>
        <v>0</v>
      </c>
      <c r="BJ151" s="13" t="s">
        <v>90</v>
      </c>
      <c r="BK151" s="180">
        <f t="shared" si="14"/>
        <v>0</v>
      </c>
      <c r="BL151" s="13" t="s">
        <v>159</v>
      </c>
      <c r="BM151" s="179" t="s">
        <v>469</v>
      </c>
    </row>
    <row r="152" spans="1:65" s="1" customFormat="1" ht="24.15" customHeight="1">
      <c r="A152" s="30"/>
      <c r="B152" s="136"/>
      <c r="C152" s="168" t="s">
        <v>205</v>
      </c>
      <c r="D152" s="168" t="s">
        <v>155</v>
      </c>
      <c r="E152" s="169" t="s">
        <v>470</v>
      </c>
      <c r="F152" s="170" t="s">
        <v>471</v>
      </c>
      <c r="G152" s="171" t="s">
        <v>163</v>
      </c>
      <c r="H152" s="172">
        <v>13</v>
      </c>
      <c r="I152" s="173"/>
      <c r="J152" s="172">
        <f t="shared" si="5"/>
        <v>0</v>
      </c>
      <c r="K152" s="174"/>
      <c r="L152" s="31"/>
      <c r="M152" s="175" t="s">
        <v>1</v>
      </c>
      <c r="N152" s="176" t="s">
        <v>43</v>
      </c>
      <c r="O152" s="59"/>
      <c r="P152" s="177">
        <f t="shared" si="6"/>
        <v>0</v>
      </c>
      <c r="Q152" s="177">
        <v>0</v>
      </c>
      <c r="R152" s="177">
        <f t="shared" si="7"/>
        <v>0</v>
      </c>
      <c r="S152" s="177">
        <v>0</v>
      </c>
      <c r="T152" s="178">
        <f t="shared" si="8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9" t="s">
        <v>159</v>
      </c>
      <c r="AT152" s="179" t="s">
        <v>155</v>
      </c>
      <c r="AU152" s="179" t="s">
        <v>90</v>
      </c>
      <c r="AY152" s="13" t="s">
        <v>153</v>
      </c>
      <c r="BE152" s="102">
        <f t="shared" si="9"/>
        <v>0</v>
      </c>
      <c r="BF152" s="102">
        <f t="shared" si="10"/>
        <v>0</v>
      </c>
      <c r="BG152" s="102">
        <f t="shared" si="11"/>
        <v>0</v>
      </c>
      <c r="BH152" s="102">
        <f t="shared" si="12"/>
        <v>0</v>
      </c>
      <c r="BI152" s="102">
        <f t="shared" si="13"/>
        <v>0</v>
      </c>
      <c r="BJ152" s="13" t="s">
        <v>90</v>
      </c>
      <c r="BK152" s="180">
        <f t="shared" si="14"/>
        <v>0</v>
      </c>
      <c r="BL152" s="13" t="s">
        <v>159</v>
      </c>
      <c r="BM152" s="179" t="s">
        <v>472</v>
      </c>
    </row>
    <row r="153" spans="1:65" s="1" customFormat="1" ht="37.799999999999997" customHeight="1">
      <c r="A153" s="30"/>
      <c r="B153" s="136"/>
      <c r="C153" s="181" t="s">
        <v>209</v>
      </c>
      <c r="D153" s="181" t="s">
        <v>210</v>
      </c>
      <c r="E153" s="182" t="s">
        <v>473</v>
      </c>
      <c r="F153" s="183" t="s">
        <v>474</v>
      </c>
      <c r="G153" s="184" t="s">
        <v>163</v>
      </c>
      <c r="H153" s="185">
        <v>13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43</v>
      </c>
      <c r="O153" s="59"/>
      <c r="P153" s="177">
        <f t="shared" si="6"/>
        <v>0</v>
      </c>
      <c r="Q153" s="177">
        <v>2.9999999999999997E-4</v>
      </c>
      <c r="R153" s="177">
        <f t="shared" si="7"/>
        <v>3.8999999999999998E-3</v>
      </c>
      <c r="S153" s="177">
        <v>0</v>
      </c>
      <c r="T153" s="178">
        <f t="shared" si="8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9" t="s">
        <v>184</v>
      </c>
      <c r="AT153" s="179" t="s">
        <v>210</v>
      </c>
      <c r="AU153" s="179" t="s">
        <v>90</v>
      </c>
      <c r="AY153" s="13" t="s">
        <v>153</v>
      </c>
      <c r="BE153" s="102">
        <f t="shared" si="9"/>
        <v>0</v>
      </c>
      <c r="BF153" s="102">
        <f t="shared" si="10"/>
        <v>0</v>
      </c>
      <c r="BG153" s="102">
        <f t="shared" si="11"/>
        <v>0</v>
      </c>
      <c r="BH153" s="102">
        <f t="shared" si="12"/>
        <v>0</v>
      </c>
      <c r="BI153" s="102">
        <f t="shared" si="13"/>
        <v>0</v>
      </c>
      <c r="BJ153" s="13" t="s">
        <v>90</v>
      </c>
      <c r="BK153" s="180">
        <f t="shared" si="14"/>
        <v>0</v>
      </c>
      <c r="BL153" s="13" t="s">
        <v>159</v>
      </c>
      <c r="BM153" s="179" t="s">
        <v>475</v>
      </c>
    </row>
    <row r="154" spans="1:65" s="1" customFormat="1" ht="24.15" customHeight="1">
      <c r="A154" s="30"/>
      <c r="B154" s="136"/>
      <c r="C154" s="168" t="s">
        <v>215</v>
      </c>
      <c r="D154" s="168" t="s">
        <v>155</v>
      </c>
      <c r="E154" s="169" t="s">
        <v>476</v>
      </c>
      <c r="F154" s="170" t="s">
        <v>477</v>
      </c>
      <c r="G154" s="171" t="s">
        <v>163</v>
      </c>
      <c r="H154" s="172">
        <v>10</v>
      </c>
      <c r="I154" s="173"/>
      <c r="J154" s="172">
        <f t="shared" si="5"/>
        <v>0</v>
      </c>
      <c r="K154" s="174"/>
      <c r="L154" s="31"/>
      <c r="M154" s="175" t="s">
        <v>1</v>
      </c>
      <c r="N154" s="176" t="s">
        <v>43</v>
      </c>
      <c r="O154" s="59"/>
      <c r="P154" s="177">
        <f t="shared" si="6"/>
        <v>0</v>
      </c>
      <c r="Q154" s="177">
        <v>0</v>
      </c>
      <c r="R154" s="177">
        <f t="shared" si="7"/>
        <v>0</v>
      </c>
      <c r="S154" s="177">
        <v>0</v>
      </c>
      <c r="T154" s="178">
        <f t="shared" si="8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9" t="s">
        <v>159</v>
      </c>
      <c r="AT154" s="179" t="s">
        <v>155</v>
      </c>
      <c r="AU154" s="179" t="s">
        <v>90</v>
      </c>
      <c r="AY154" s="13" t="s">
        <v>153</v>
      </c>
      <c r="BE154" s="102">
        <f t="shared" si="9"/>
        <v>0</v>
      </c>
      <c r="BF154" s="102">
        <f t="shared" si="10"/>
        <v>0</v>
      </c>
      <c r="BG154" s="102">
        <f t="shared" si="11"/>
        <v>0</v>
      </c>
      <c r="BH154" s="102">
        <f t="shared" si="12"/>
        <v>0</v>
      </c>
      <c r="BI154" s="102">
        <f t="shared" si="13"/>
        <v>0</v>
      </c>
      <c r="BJ154" s="13" t="s">
        <v>90</v>
      </c>
      <c r="BK154" s="180">
        <f t="shared" si="14"/>
        <v>0</v>
      </c>
      <c r="BL154" s="13" t="s">
        <v>159</v>
      </c>
      <c r="BM154" s="179" t="s">
        <v>478</v>
      </c>
    </row>
    <row r="155" spans="1:65" s="1" customFormat="1" ht="24.15" customHeight="1">
      <c r="A155" s="30"/>
      <c r="B155" s="136"/>
      <c r="C155" s="168" t="s">
        <v>219</v>
      </c>
      <c r="D155" s="168" t="s">
        <v>155</v>
      </c>
      <c r="E155" s="169" t="s">
        <v>479</v>
      </c>
      <c r="F155" s="170" t="s">
        <v>480</v>
      </c>
      <c r="G155" s="171" t="s">
        <v>163</v>
      </c>
      <c r="H155" s="172">
        <v>2</v>
      </c>
      <c r="I155" s="173"/>
      <c r="J155" s="172">
        <f t="shared" si="5"/>
        <v>0</v>
      </c>
      <c r="K155" s="174"/>
      <c r="L155" s="31"/>
      <c r="M155" s="175" t="s">
        <v>1</v>
      </c>
      <c r="N155" s="176" t="s">
        <v>43</v>
      </c>
      <c r="O155" s="59"/>
      <c r="P155" s="177">
        <f t="shared" si="6"/>
        <v>0</v>
      </c>
      <c r="Q155" s="177">
        <v>0</v>
      </c>
      <c r="R155" s="177">
        <f t="shared" si="7"/>
        <v>0</v>
      </c>
      <c r="S155" s="177">
        <v>0</v>
      </c>
      <c r="T155" s="178">
        <f t="shared" si="8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9" t="s">
        <v>159</v>
      </c>
      <c r="AT155" s="179" t="s">
        <v>155</v>
      </c>
      <c r="AU155" s="179" t="s">
        <v>90</v>
      </c>
      <c r="AY155" s="13" t="s">
        <v>153</v>
      </c>
      <c r="BE155" s="102">
        <f t="shared" si="9"/>
        <v>0</v>
      </c>
      <c r="BF155" s="102">
        <f t="shared" si="10"/>
        <v>0</v>
      </c>
      <c r="BG155" s="102">
        <f t="shared" si="11"/>
        <v>0</v>
      </c>
      <c r="BH155" s="102">
        <f t="shared" si="12"/>
        <v>0</v>
      </c>
      <c r="BI155" s="102">
        <f t="shared" si="13"/>
        <v>0</v>
      </c>
      <c r="BJ155" s="13" t="s">
        <v>90</v>
      </c>
      <c r="BK155" s="180">
        <f t="shared" si="14"/>
        <v>0</v>
      </c>
      <c r="BL155" s="13" t="s">
        <v>159</v>
      </c>
      <c r="BM155" s="179" t="s">
        <v>481</v>
      </c>
    </row>
    <row r="156" spans="1:65" s="1" customFormat="1" ht="24.15" customHeight="1">
      <c r="A156" s="30"/>
      <c r="B156" s="136"/>
      <c r="C156" s="168" t="s">
        <v>223</v>
      </c>
      <c r="D156" s="168" t="s">
        <v>155</v>
      </c>
      <c r="E156" s="169" t="s">
        <v>482</v>
      </c>
      <c r="F156" s="170" t="s">
        <v>483</v>
      </c>
      <c r="G156" s="171" t="s">
        <v>163</v>
      </c>
      <c r="H156" s="172">
        <v>13</v>
      </c>
      <c r="I156" s="173"/>
      <c r="J156" s="172">
        <f t="shared" si="5"/>
        <v>0</v>
      </c>
      <c r="K156" s="174"/>
      <c r="L156" s="31"/>
      <c r="M156" s="175" t="s">
        <v>1</v>
      </c>
      <c r="N156" s="176" t="s">
        <v>43</v>
      </c>
      <c r="O156" s="59"/>
      <c r="P156" s="177">
        <f t="shared" si="6"/>
        <v>0</v>
      </c>
      <c r="Q156" s="177">
        <v>0</v>
      </c>
      <c r="R156" s="177">
        <f t="shared" si="7"/>
        <v>0</v>
      </c>
      <c r="S156" s="177">
        <v>0</v>
      </c>
      <c r="T156" s="178">
        <f t="shared" si="8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9" t="s">
        <v>159</v>
      </c>
      <c r="AT156" s="179" t="s">
        <v>155</v>
      </c>
      <c r="AU156" s="179" t="s">
        <v>90</v>
      </c>
      <c r="AY156" s="13" t="s">
        <v>153</v>
      </c>
      <c r="BE156" s="102">
        <f t="shared" si="9"/>
        <v>0</v>
      </c>
      <c r="BF156" s="102">
        <f t="shared" si="10"/>
        <v>0</v>
      </c>
      <c r="BG156" s="102">
        <f t="shared" si="11"/>
        <v>0</v>
      </c>
      <c r="BH156" s="102">
        <f t="shared" si="12"/>
        <v>0</v>
      </c>
      <c r="BI156" s="102">
        <f t="shared" si="13"/>
        <v>0</v>
      </c>
      <c r="BJ156" s="13" t="s">
        <v>90</v>
      </c>
      <c r="BK156" s="180">
        <f t="shared" si="14"/>
        <v>0</v>
      </c>
      <c r="BL156" s="13" t="s">
        <v>159</v>
      </c>
      <c r="BM156" s="179" t="s">
        <v>484</v>
      </c>
    </row>
    <row r="157" spans="1:65" s="11" customFormat="1" ht="22.8" customHeight="1">
      <c r="B157" s="155"/>
      <c r="D157" s="156" t="s">
        <v>76</v>
      </c>
      <c r="E157" s="166" t="s">
        <v>365</v>
      </c>
      <c r="F157" s="166" t="s">
        <v>366</v>
      </c>
      <c r="I157" s="158"/>
      <c r="J157" s="167">
        <f>BK157</f>
        <v>0</v>
      </c>
      <c r="L157" s="155"/>
      <c r="M157" s="160"/>
      <c r="N157" s="161"/>
      <c r="O157" s="161"/>
      <c r="P157" s="162">
        <f>P158</f>
        <v>0</v>
      </c>
      <c r="Q157" s="161"/>
      <c r="R157" s="162">
        <f>R158</f>
        <v>0</v>
      </c>
      <c r="S157" s="161"/>
      <c r="T157" s="163">
        <f>T158</f>
        <v>0</v>
      </c>
      <c r="AR157" s="156" t="s">
        <v>84</v>
      </c>
      <c r="AT157" s="164" t="s">
        <v>76</v>
      </c>
      <c r="AU157" s="164" t="s">
        <v>84</v>
      </c>
      <c r="AY157" s="156" t="s">
        <v>153</v>
      </c>
      <c r="BK157" s="165">
        <f>BK158</f>
        <v>0</v>
      </c>
    </row>
    <row r="158" spans="1:65" s="1" customFormat="1" ht="33" customHeight="1">
      <c r="A158" s="30"/>
      <c r="B158" s="136"/>
      <c r="C158" s="168" t="s">
        <v>227</v>
      </c>
      <c r="D158" s="168" t="s">
        <v>155</v>
      </c>
      <c r="E158" s="169" t="s">
        <v>368</v>
      </c>
      <c r="F158" s="170" t="s">
        <v>369</v>
      </c>
      <c r="G158" s="171" t="s">
        <v>203</v>
      </c>
      <c r="H158" s="172">
        <v>0.06</v>
      </c>
      <c r="I158" s="173"/>
      <c r="J158" s="172">
        <f>ROUND(I158*H158,3)</f>
        <v>0</v>
      </c>
      <c r="K158" s="174"/>
      <c r="L158" s="31"/>
      <c r="M158" s="191" t="s">
        <v>1</v>
      </c>
      <c r="N158" s="192" t="s">
        <v>43</v>
      </c>
      <c r="O158" s="193"/>
      <c r="P158" s="194">
        <f>O158*H158</f>
        <v>0</v>
      </c>
      <c r="Q158" s="194">
        <v>0</v>
      </c>
      <c r="R158" s="194">
        <f>Q158*H158</f>
        <v>0</v>
      </c>
      <c r="S158" s="194">
        <v>0</v>
      </c>
      <c r="T158" s="195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9" t="s">
        <v>159</v>
      </c>
      <c r="AT158" s="179" t="s">
        <v>155</v>
      </c>
      <c r="AU158" s="179" t="s">
        <v>90</v>
      </c>
      <c r="AY158" s="13" t="s">
        <v>153</v>
      </c>
      <c r="BE158" s="102">
        <f>IF(N158="základná",J158,0)</f>
        <v>0</v>
      </c>
      <c r="BF158" s="102">
        <f>IF(N158="znížená",J158,0)</f>
        <v>0</v>
      </c>
      <c r="BG158" s="102">
        <f>IF(N158="zákl. prenesená",J158,0)</f>
        <v>0</v>
      </c>
      <c r="BH158" s="102">
        <f>IF(N158="zníž. prenesená",J158,0)</f>
        <v>0</v>
      </c>
      <c r="BI158" s="102">
        <f>IF(N158="nulová",J158,0)</f>
        <v>0</v>
      </c>
      <c r="BJ158" s="13" t="s">
        <v>90</v>
      </c>
      <c r="BK158" s="180">
        <f>ROUND(I158*H158,3)</f>
        <v>0</v>
      </c>
      <c r="BL158" s="13" t="s">
        <v>159</v>
      </c>
      <c r="BM158" s="179" t="s">
        <v>485</v>
      </c>
    </row>
    <row r="159" spans="1:65" s="1" customFormat="1" ht="6.9" customHeight="1">
      <c r="A159" s="30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31"/>
      <c r="M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</row>
  </sheetData>
  <autoFilter ref="C136:K158"/>
  <mergeCells count="20">
    <mergeCell ref="E13:H13"/>
    <mergeCell ref="E22:H22"/>
    <mergeCell ref="E123:H123"/>
    <mergeCell ref="E127:H127"/>
    <mergeCell ref="E125:H125"/>
    <mergeCell ref="E129:H129"/>
    <mergeCell ref="E85:H85"/>
    <mergeCell ref="E89:H89"/>
    <mergeCell ref="E87:H87"/>
    <mergeCell ref="E91:H91"/>
    <mergeCell ref="D110:F110"/>
    <mergeCell ref="D111:F111"/>
    <mergeCell ref="E31:H31"/>
    <mergeCell ref="L2:V2"/>
    <mergeCell ref="D107:F107"/>
    <mergeCell ref="D108:F108"/>
    <mergeCell ref="D109:F109"/>
    <mergeCell ref="E7:H7"/>
    <mergeCell ref="E11:H11"/>
    <mergeCell ref="E9:H9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Stavebná časť</vt:lpstr>
      <vt:lpstr>02_01 - Trvalé dopravné z...</vt:lpstr>
      <vt:lpstr>02_02 - Dočasné dopravné ...</vt:lpstr>
      <vt:lpstr>'01 - Stavebná časť'!Názvy_tlače</vt:lpstr>
      <vt:lpstr>'02_01 - Trvalé dopravné z...'!Názvy_tlače</vt:lpstr>
      <vt:lpstr>'02_02 - Dočasné dopravné ...'!Názvy_tlače</vt:lpstr>
      <vt:lpstr>'Rekapitulácia stavby'!Názvy_tlače</vt:lpstr>
      <vt:lpstr>'01 - Stavebná časť'!Oblasť_tlače</vt:lpstr>
      <vt:lpstr>'02_01 - Trvalé dopravné z...'!Oblasť_tlače</vt:lpstr>
      <vt:lpstr>'02_02 - Dočasné dopravné 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Kytka</dc:creator>
  <cp:lastModifiedBy>csintalan</cp:lastModifiedBy>
  <dcterms:created xsi:type="dcterms:W3CDTF">2022-02-21T08:56:33Z</dcterms:created>
  <dcterms:modified xsi:type="dcterms:W3CDTF">2022-03-02T08:23:09Z</dcterms:modified>
</cp:coreProperties>
</file>